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vjaceslavs.makarovs\Desktop\2014-2020\UnitCost metodikas\9.2.2.1\18. redakcija_FINAL\"/>
    </mc:Choice>
  </mc:AlternateContent>
  <bookViews>
    <workbookView xWindow="0" yWindow="0" windowWidth="28800" windowHeight="11610"/>
  </bookViews>
  <sheets>
    <sheet name="3.1. pielikums" sheetId="11" r:id="rId1"/>
    <sheet name="3.2. pielikums" sheetId="2" r:id="rId2"/>
    <sheet name="3.3. pielikums" sheetId="9" r:id="rId3"/>
    <sheet name="3.4. pielikums" sheetId="10" r:id="rId4"/>
    <sheet name="3.5. pielikums" sheetId="8" r:id="rId5"/>
    <sheet name="3.6. pielikums" sheetId="13" r:id="rId6"/>
    <sheet name="3.7. pielikums" sheetId="12" r:id="rId7"/>
  </sheets>
  <definedNames>
    <definedName name="_xlnm.Print_Titles" localSheetId="1">'3.2. pielikums'!$3:$4</definedName>
    <definedName name="_xlnm.Print_Titles" localSheetId="2">'3.3. pielikums'!$3:$4</definedName>
  </definedNames>
  <calcPr calcId="162913" fullCalcOnLoad="1"/>
  <fileRecoveryPr autoRecover="0"/>
</workbook>
</file>

<file path=xl/calcChain.xml><?xml version="1.0" encoding="utf-8"?>
<calcChain xmlns="http://schemas.openxmlformats.org/spreadsheetml/2006/main">
  <c r="E10" i="13" l="1"/>
  <c r="G10" i="13"/>
  <c r="D21" i="9"/>
  <c r="E6" i="13"/>
  <c r="F11" i="8"/>
  <c r="D20" i="2"/>
  <c r="F18" i="8"/>
  <c r="E18" i="8"/>
  <c r="D18" i="8"/>
  <c r="C13" i="8"/>
  <c r="C16" i="8"/>
  <c r="D16" i="8"/>
  <c r="E16" i="8"/>
  <c r="F16" i="8"/>
  <c r="C17" i="8"/>
  <c r="C15" i="8"/>
  <c r="C14" i="8"/>
  <c r="D13" i="8"/>
  <c r="D14" i="8"/>
  <c r="E14" i="8"/>
  <c r="D15" i="8"/>
  <c r="E15" i="8"/>
  <c r="F15" i="8"/>
  <c r="D17" i="8"/>
  <c r="E17" i="8"/>
  <c r="F17" i="8"/>
  <c r="B18" i="8"/>
  <c r="D11" i="8"/>
  <c r="E11" i="8"/>
  <c r="E6" i="8"/>
  <c r="C10" i="8"/>
  <c r="D10" i="8"/>
  <c r="E10" i="8"/>
  <c r="F10" i="8"/>
  <c r="C9" i="8"/>
  <c r="D9" i="8"/>
  <c r="C8" i="8"/>
  <c r="C11" i="8"/>
  <c r="C7" i="8"/>
  <c r="D7" i="8"/>
  <c r="C6" i="8"/>
  <c r="D6" i="8"/>
  <c r="B11" i="8"/>
  <c r="B5" i="9"/>
  <c r="B5" i="2"/>
  <c r="D12" i="13"/>
  <c r="E12" i="13"/>
  <c r="D11" i="13"/>
  <c r="D10" i="13"/>
  <c r="D8" i="13"/>
  <c r="E8" i="13"/>
  <c r="D7" i="13"/>
  <c r="D6" i="13"/>
  <c r="F19" i="9"/>
  <c r="F18" i="9"/>
  <c r="F17" i="9"/>
  <c r="F16" i="9"/>
  <c r="F15" i="9"/>
  <c r="F14" i="9"/>
  <c r="F13" i="9"/>
  <c r="F12" i="9"/>
  <c r="A14" i="9"/>
  <c r="A19" i="2"/>
  <c r="A19" i="9"/>
  <c r="A18" i="2"/>
  <c r="A18" i="9"/>
  <c r="A17" i="2"/>
  <c r="A17" i="9"/>
  <c r="A16" i="2"/>
  <c r="A16" i="9"/>
  <c r="A15" i="2"/>
  <c r="A15" i="9"/>
  <c r="A14" i="2"/>
  <c r="A13" i="2"/>
  <c r="A13" i="9"/>
  <c r="A12" i="2"/>
  <c r="A12" i="9"/>
  <c r="AI6" i="10"/>
  <c r="AI8" i="10"/>
  <c r="AI17" i="10"/>
  <c r="AI9" i="10"/>
  <c r="AI10" i="10"/>
  <c r="AI11" i="10"/>
  <c r="AJ11" i="10"/>
  <c r="AI12" i="10"/>
  <c r="AI13" i="10"/>
  <c r="AI14" i="10"/>
  <c r="AI15" i="10"/>
  <c r="AI16" i="10"/>
  <c r="AI5" i="10"/>
  <c r="AH17" i="10"/>
  <c r="X5" i="10"/>
  <c r="O17" i="10"/>
  <c r="P17" i="10"/>
  <c r="Q17" i="10"/>
  <c r="R17" i="10"/>
  <c r="S17" i="10"/>
  <c r="T17" i="10"/>
  <c r="U17" i="10"/>
  <c r="V17" i="10"/>
  <c r="W17" i="10"/>
  <c r="N17" i="10"/>
  <c r="X6" i="10"/>
  <c r="X17" i="10"/>
  <c r="X8" i="10"/>
  <c r="X9" i="10"/>
  <c r="X10" i="10"/>
  <c r="AJ10" i="10"/>
  <c r="X11" i="10"/>
  <c r="X12" i="10"/>
  <c r="X13" i="10"/>
  <c r="X14" i="10"/>
  <c r="AJ14" i="10"/>
  <c r="X15" i="10"/>
  <c r="X16" i="10"/>
  <c r="D17" i="10"/>
  <c r="E17" i="10"/>
  <c r="F17" i="10"/>
  <c r="G17" i="10"/>
  <c r="H17" i="10"/>
  <c r="I17" i="10"/>
  <c r="J17" i="10"/>
  <c r="K17" i="10"/>
  <c r="L17" i="10"/>
  <c r="C17" i="10"/>
  <c r="M6" i="10"/>
  <c r="M7" i="10"/>
  <c r="M8" i="10"/>
  <c r="AJ8" i="10"/>
  <c r="M9" i="10"/>
  <c r="AJ9" i="10"/>
  <c r="M10" i="10"/>
  <c r="M11" i="10"/>
  <c r="M12" i="10"/>
  <c r="AJ12" i="10"/>
  <c r="M13" i="10"/>
  <c r="AJ13" i="10"/>
  <c r="M14" i="10"/>
  <c r="M15" i="10"/>
  <c r="AJ15" i="10"/>
  <c r="M16" i="10"/>
  <c r="AJ16" i="10"/>
  <c r="M5" i="10"/>
  <c r="M17" i="10"/>
  <c r="AA17" i="10"/>
  <c r="AB17" i="10"/>
  <c r="AC17" i="10"/>
  <c r="AD17" i="10"/>
  <c r="AE17" i="10"/>
  <c r="AF17" i="10"/>
  <c r="AG17" i="10"/>
  <c r="Z17" i="10"/>
  <c r="Y17" i="10"/>
  <c r="G21" i="9"/>
  <c r="A21" i="9"/>
  <c r="D7" i="9"/>
  <c r="D7" i="2"/>
  <c r="D10" i="9"/>
  <c r="D9" i="9"/>
  <c r="D8" i="9"/>
  <c r="D6" i="9"/>
  <c r="C5" i="9"/>
  <c r="C5" i="2"/>
  <c r="D6" i="2"/>
  <c r="D8" i="2"/>
  <c r="D9" i="2"/>
  <c r="D10" i="2"/>
  <c r="AJ7" i="10"/>
  <c r="AJ5" i="10"/>
  <c r="D14" i="2"/>
  <c r="D14" i="9"/>
  <c r="D16" i="2"/>
  <c r="D16" i="9"/>
  <c r="D15" i="2"/>
  <c r="D15" i="9"/>
  <c r="D18" i="2"/>
  <c r="D18" i="9"/>
  <c r="D12" i="9"/>
  <c r="D12" i="2"/>
  <c r="D19" i="2"/>
  <c r="D19" i="9"/>
  <c r="D13" i="2"/>
  <c r="D13" i="9"/>
  <c r="AJ6" i="10"/>
  <c r="C13" i="9"/>
  <c r="C18" i="9"/>
  <c r="C16" i="9"/>
  <c r="C14" i="9"/>
  <c r="D17" i="2"/>
  <c r="D17" i="9"/>
  <c r="AJ17" i="10"/>
  <c r="C13" i="2"/>
  <c r="C18" i="2"/>
  <c r="C16" i="2"/>
  <c r="C14" i="2"/>
  <c r="C19" i="9"/>
  <c r="C12" i="2"/>
  <c r="C15" i="9"/>
  <c r="C19" i="2"/>
  <c r="C12" i="9"/>
  <c r="C15" i="2"/>
  <c r="C17" i="9"/>
  <c r="C17" i="2"/>
  <c r="G6" i="13"/>
  <c r="D21" i="2"/>
  <c r="D11" i="2"/>
  <c r="C18" i="8"/>
  <c r="E13" i="8"/>
  <c r="F14" i="8"/>
  <c r="D8" i="8"/>
  <c r="E8" i="8"/>
  <c r="F8" i="8"/>
  <c r="E9" i="8"/>
  <c r="F9" i="8"/>
  <c r="F6" i="8"/>
  <c r="E7" i="8"/>
  <c r="F7" i="8"/>
  <c r="F13" i="8"/>
  <c r="D20" i="9"/>
  <c r="C20" i="9"/>
  <c r="C20" i="2"/>
  <c r="D5" i="9"/>
  <c r="D5" i="2"/>
  <c r="D11" i="9"/>
  <c r="C21" i="9"/>
  <c r="C11" i="9"/>
  <c r="C22" i="9"/>
  <c r="D22" i="2"/>
  <c r="C21" i="2"/>
  <c r="C11" i="2"/>
  <c r="C22" i="2"/>
  <c r="E21" i="2"/>
  <c r="D22" i="9"/>
  <c r="E11" i="9"/>
  <c r="E20" i="2"/>
  <c r="E19" i="2"/>
  <c r="E9" i="2"/>
  <c r="E22" i="2"/>
  <c r="E5" i="2"/>
  <c r="E16" i="2"/>
  <c r="E17" i="2"/>
  <c r="E15" i="2"/>
  <c r="E13" i="2"/>
  <c r="E8" i="2"/>
  <c r="E6" i="2"/>
  <c r="E14" i="2"/>
  <c r="E12" i="2"/>
  <c r="E18" i="2"/>
  <c r="E10" i="2"/>
  <c r="E7" i="2"/>
  <c r="E11" i="2"/>
  <c r="E7" i="9"/>
  <c r="E16" i="9"/>
  <c r="E13" i="9"/>
  <c r="E9" i="9"/>
  <c r="E6" i="9"/>
  <c r="E19" i="9"/>
  <c r="E15" i="9"/>
  <c r="E22" i="9"/>
  <c r="E14" i="9"/>
  <c r="E12" i="9"/>
  <c r="E5" i="9"/>
  <c r="E17" i="9"/>
  <c r="E18" i="9"/>
  <c r="E20" i="9"/>
  <c r="E8" i="9"/>
  <c r="E10" i="9"/>
  <c r="E21" i="9"/>
</calcChain>
</file>

<file path=xl/sharedStrings.xml><?xml version="1.0" encoding="utf-8"?>
<sst xmlns="http://schemas.openxmlformats.org/spreadsheetml/2006/main" count="213" uniqueCount="161">
  <si>
    <t>%</t>
  </si>
  <si>
    <t>Aprēķins</t>
  </si>
  <si>
    <t>Izmaksas                         1 klientam                dienā</t>
  </si>
  <si>
    <t>Pakalpojumi/speciālisti</t>
  </si>
  <si>
    <t>sociālais darbinieks</t>
  </si>
  <si>
    <t>aprūpētājs</t>
  </si>
  <si>
    <t>Saimniecības un higiēnas preces</t>
  </si>
  <si>
    <t>Ar pakalpojuma  administrēšanu, prasību nodrošināšanu un uzturēšanu saistītās izmaksas  kopā</t>
  </si>
  <si>
    <t>Atlīdzības izmaksas kopā</t>
  </si>
  <si>
    <t xml:space="preserve">Speciālistu (slodžu) skaits </t>
  </si>
  <si>
    <t>Sakaru pakalpojumi (telefons, internets, pasts)</t>
  </si>
  <si>
    <t>grāmatvedis</t>
  </si>
  <si>
    <t>GM vadītājs</t>
  </si>
  <si>
    <t xml:space="preserve"> Grāmatvedis</t>
  </si>
  <si>
    <t xml:space="preserve"> Slodze</t>
  </si>
  <si>
    <t>Izdevumu pozīcija</t>
  </si>
  <si>
    <t>Darba devēja apmaksātie veselības izdevumi</t>
  </si>
  <si>
    <t>Darbinieku izglītības izdevumi</t>
  </si>
  <si>
    <t>Ar admin.darbību saistītie izdevumi (darba aizsardz.sist.uzturēš.pak., bankas konta apkalp. u.c.)</t>
  </si>
  <si>
    <t>GDz1</t>
  </si>
  <si>
    <t>GDz2</t>
  </si>
  <si>
    <t>GDz3</t>
  </si>
  <si>
    <t>GDz4</t>
  </si>
  <si>
    <t>GDz5</t>
  </si>
  <si>
    <t>GDz6</t>
  </si>
  <si>
    <t>GDz7</t>
  </si>
  <si>
    <t>GDz8</t>
  </si>
  <si>
    <t>GDz9</t>
  </si>
  <si>
    <t>Transports (degviela, īre, apkope, adrošināšana u.c.)</t>
  </si>
  <si>
    <t>Telpas (īre, komunālie maksājumi, uzturēšanas pasākumi)</t>
  </si>
  <si>
    <t>Saimnieciskie pamatlīdzekļi,  inventārs, inventāra remonts (materiāli un pakalpojums)</t>
  </si>
  <si>
    <t>Pakalpojuma "Grupu mājas personām ar garīga rakstura traucējumiem"  sniedzēju izmaksu apkopojums un vidējo izmaksu aprēķins</t>
  </si>
  <si>
    <t>sociālais aprūpētājs/ sociālais rehabilitētājs</t>
  </si>
  <si>
    <t>Pienākumu apraksts</t>
  </si>
  <si>
    <t>Aprēķinu paskaidrojums</t>
  </si>
  <si>
    <t xml:space="preserve">Sociālais darbinieks (4 stundas darba dienā) </t>
  </si>
  <si>
    <t>Sociālais aprūpētājs vai sociālais rehabilitētājs (8 stundas darba dienā)</t>
  </si>
  <si>
    <t>Pakalpojuma mērķis</t>
  </si>
  <si>
    <t>Grupu māja (dzīvoklis) ir atsevišķs dzīvoklis vai māja, kurā personām ar garīga rakstura traucējumiem nodrošina mājoklli un individuālu atbalstu sociālo problēmu risināšanā.</t>
  </si>
  <si>
    <t>Īpašie nosacījumi</t>
  </si>
  <si>
    <t>Informācija par sociālo pakalpojumu sniedzējiem, kuru sniegtā informācija tika analizēta veidojot pakalpojuma "Grupu mājas personām ar garīga rakstura traucējumiem" izmaksas</t>
  </si>
  <si>
    <t>3.2.pielikums</t>
  </si>
  <si>
    <t>Telpu īres izmaksas, komunālie pakalpojumi (apkure, ūdens un kanalizācija, elektrība, gāze, atkritumu izvešana) un uzturēšanas pakalpojumi (apdrošināšana, signalizācijas sistēmu uzstādīšana, remontdarbu pakalpojumi).</t>
  </si>
  <si>
    <t>euro</t>
  </si>
  <si>
    <t>Vidējās izmaksas 2015.gadā, euro</t>
  </si>
  <si>
    <t>Kopējās vidējās izmaksas, euro</t>
  </si>
  <si>
    <t>Veselības apdrošināšanas izmaksu aprēķins  pakalpojumam "Grupu mājas personām ar garīga rakstura traucējumiem"</t>
  </si>
  <si>
    <t>Veselības apdrošināšanas izmaksas gadā, euro*</t>
  </si>
  <si>
    <t>Veselības apdrošināšanas izmaksas uz 1 klientu gadā, euro</t>
  </si>
  <si>
    <t>4=3*213.43 euro</t>
  </si>
  <si>
    <t>5=4/2</t>
  </si>
  <si>
    <t xml:space="preserve">6= 5/365 dienas </t>
  </si>
  <si>
    <t xml:space="preserve">Darba devēja apmaksātie veselības apdrošināšanas izdevumi </t>
  </si>
  <si>
    <t>3.1. pielikums</t>
  </si>
  <si>
    <t xml:space="preserve">Pienākumi: (1) nodrošināt klientu uzraudzību brīvdienās un svētku dienās, kā arī nakts laikā; (2) pārbaudīt, vai klienti ir lietojuši zāles, ja tādas ir ordinētas. </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</si>
  <si>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</si>
  <si>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Pienākumi : (1) vadīt struktūrvienības darbu; (2) pārraudzīt citu darbinieku darbu; (3) iesaistīties sarežģītu problēmu risināšanā.</t>
  </si>
  <si>
    <t>Pienākumi:  (1) gatavot pārskatus grāmatvedības jomā, veikt tiem nepieciešamos aprēķinus; (2) piedalīties gada un ceturkšņa pārskatu sastādīšanā; (3) veikt pilnu grāmatvedības uzskaiti iestādē.</t>
  </si>
  <si>
    <t>3.3. pielikums</t>
  </si>
  <si>
    <t>Pienākumi: 
Aprūpētājs - nakts dežurants: (1) nodrošināt klientu uzraudzību brīvdienās un svētku dienās, kā arī nakts laikā; (2) pārbaudīt, vai klienti ir lietojuši zāles, ja tādas ir ordinētas. 
Aprūpētājs: (1) palīdzēt personām, kuras pašas sevi nevar aprūpēt, t.i., palīdzēt apgulties vai piecelties no gultas; (2) palīdzēt apģērbties, nomazgāties; (3) apmainīt gultas veļu; (4) sagatavot un uzņemt ēdienu; (5) pasniegt ēdienu un, ja nepieciešams, pabarot; (6) uzraudzīt medikamentu lietošanu; (7) pavadīt dažādu institūciju un pasākumu apmeklēšanas laikā; (8) apkopt telpas ar rokām vai putekļsūcēju; (9) mazgāt grīdas; (10) gludināt veļu; (11) palīdzēt maksāt par dzīvokļa īri un komunālajiem pakalpojumiem; (12) palīdzēt pirkt pārtikas produktus un citas saimniecībā nepieciešamās preces; (13) veikt starpnieka funkcijas.</t>
  </si>
  <si>
    <t>Pienākumi : (1) vadīt struktūrvienības darbu, pārraudzīt citu darbinieku darbu; (2) iesaistīties sarežģītu problēmu risināšanā.</t>
  </si>
  <si>
    <t>Pienākumi:  (1) gatavot pārskatus grāmatvedības jomā; (2) veikt tiem nepieciešamos aprēķinus; (3) piedalīties gada un ceturkšņa pārskatu sastādīšanā; (4) veikt pilnu grāmatvedības uzskaiti iestādē.</t>
  </si>
  <si>
    <t>3.6. pielikums</t>
  </si>
  <si>
    <t>Nr. p.k.</t>
  </si>
  <si>
    <t>Vidējās izmaksas 2014. gadā, euro</t>
  </si>
  <si>
    <t>Izmaksas uz vienu klientu dienā 2014. gadā, euro</t>
  </si>
  <si>
    <t>Izmaksas uz vienu klientu dienā 2015. gadā, euro</t>
  </si>
  <si>
    <t>Informācija iegūta no pašvaldībām un pašvaldību pakalpojumu sniedzējiem / no Sociālo pakalpojumu sniedzēju reģistrā reģistrētajiem 17 pakalpojumu sniedzējiem informācija iegūta no 10.</t>
  </si>
  <si>
    <t>3.4. pielikums</t>
  </si>
  <si>
    <t>3.5. pielikums</t>
  </si>
  <si>
    <t>Supervīzija</t>
  </si>
  <si>
    <t>Speciālists</t>
  </si>
  <si>
    <t>Supervīzijas cena vienam darbiniekam, euro/gadā*</t>
  </si>
  <si>
    <t>4=2/3</t>
  </si>
  <si>
    <t>Institūcijas un struktūrvienības vadītājs</t>
  </si>
  <si>
    <t>Pārējie darbinieki</t>
  </si>
  <si>
    <t>3.7. pielikums</t>
  </si>
  <si>
    <t>Supervīzijas izmaksas par darba stundu (viens darbinieks)</t>
  </si>
  <si>
    <t>Vidējās supervīzijas izmaksas par darba stundu (viens darbinieks)</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</si>
  <si>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</si>
  <si>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 xml:space="preserve">Darba laiks gadā** </t>
  </si>
  <si>
    <t>5=4 (vidējais)</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</si>
  <si>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</si>
  <si>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Supervīzijas izmaksu aprēķins pakalpojumam "Grupu mājas personām ar garīga rakstura traucējumiem"</t>
  </si>
  <si>
    <t>Izmaksas uz vienu klientu dienā 2016. gadā, euro</t>
  </si>
  <si>
    <t>Vidējās izmaksas 2016.gadā, euro</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</si>
  <si>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3.2 un 3.3. pielikumu).</t>
  </si>
  <si>
    <t>* SIA "Bērnu Oāze" grupu dzīvoklis Zilupes novada Lauderu pagastā ir likvidēts ar 14.12.2015. 2016.gadā kolonnā GDz10 tiek atspoguļotas biedrības "Rīgas pilsētas Rūpju bērns" grupu dzīvokļa vidējās izmaksas uz 1 klientu (Sociālo pakalpojumu reģistrā reģistrēts ar 26.11.2015.)</t>
  </si>
  <si>
    <t>Pakalpojuma "Grupu mājas (dzīvokļa) personām ar garīga rakstura traucējumiem" apraksts</t>
  </si>
  <si>
    <t>Pakalpojuma saturs un apjoms klientiem ar vidēji smagiem funkcionālajiem traucējumiem  (nav nepieciešams atbalsts pašaprūpē)</t>
  </si>
  <si>
    <t>Pakalpojuma saturs un apjoms klientiem ar smagiem un ļoti smagiem funkcionālajiem traucējumiem un klientiem ar ierobežotu rīcībspēju (nepieciešams atbalsts pašaprūpē)</t>
  </si>
  <si>
    <t>Klientam saskaņā ar MK noteikumiem Nr. 338 83. punktu nodrošina:
- diennakts uzraudzību;
- palīdzību un atbalstu pašaprūpē, vai, ja nepieciešams, sociālo aprūpi; 
- sadzīves iemaņu apgūšanu un uzturēšanu;
- sociālo prasmju pilnveidi;
- sabiedrībai pieņemamu saskarsmes iemaņu apgūšanu;
- sociālā darbinieka individuālās konsultācijas.</t>
  </si>
  <si>
    <t>Pakalpojuma "Grupu mājas personām ar garīga rakstura traucējumiem bez aprūpes" vienas vienības izmaksu standarta likmes aprēķins</t>
  </si>
  <si>
    <t>Kancelejas preces un biroja preces</t>
  </si>
  <si>
    <t>Aprēķinu skatīt 3.5. pielikumā</t>
  </si>
  <si>
    <t>Aprēķinu skat. 3.6. pielikumā.
Obligātās supervīzijas prasības sociālo pakalpojumu sniedzējiem noteiktas Ministru kabineta 2017. gada 13. jūnija noteikumu Nr. 338 9.2. apakšpunktā un 186. punktā.</t>
  </si>
  <si>
    <t>Vidējās izmaksas aprēķinātas saskaņā ar 10 GM iesniegtajām izmaksu tāmēm par 2014., 2015. un 2016. gadu. Saskaņā ar pakalpojumu sniedzēju sniegto informāciju GM klientam netiek piedāvāti ēdināšanas pakalpojumi un mācību materiāli. Līdz ar to grozā nav ieliktas minētās izmaksas. Aprēķinu skat. 3.4. pielikumā.</t>
  </si>
  <si>
    <t>Aprēķinu skat. 3.5. pielikumā</t>
  </si>
  <si>
    <t>Izmaksas mēnesī               par 16 klientiem</t>
  </si>
  <si>
    <t>Atlīdzība**</t>
  </si>
  <si>
    <t>Ēdināšanas izdevumi***</t>
  </si>
  <si>
    <t>Mācību materiāli un līdzekļi***</t>
  </si>
  <si>
    <t>GDz10*</t>
  </si>
  <si>
    <t>Pakalpojuma "Grupu māja personām ar garīga rakstura traucējumiem bez aprūpes"aprēķini (1 un 2 līmenis)</t>
  </si>
  <si>
    <t>Pakalpojuma "Grupu māja personām ar garīga rakstura traucējumiem ar aprūpi" aprēķini (3 un 4 līmenis)</t>
  </si>
  <si>
    <t xml:space="preserve">Klientam saskaņā ar Ministru kabineta 2017. gada 13. jūnija noteikumiem Nr. 338 "Prasības sociālo pakalpojumu sniedzējiem" (turpmāk - MK noteikumi Nr. 338) 82. punktu nodrošina:
- diennakts uzraudzību;
- sadzīves iemaņu uzturēšanu vai korekciju;
- atbalstu pašaprūpē;
- sociālo prasmju pilnveidi;
- atbalstu darba meklēšanā un izpratnes par darba attiecībām veidošanu;
- sabiedrībai pieņemamu saskarsmes iemaņu apgūšanu;
- atbalstu fiziski aktīva dzīvesveida veicināšanai;
- sociālā darbinieka individuālās konsultācijas. </t>
  </si>
  <si>
    <t>GM bez aprūpes</t>
  </si>
  <si>
    <t>GM ar aprūpi</t>
  </si>
  <si>
    <t>Sociālā darba speciālists****</t>
  </si>
  <si>
    <t>Vidējās supervīzijas izmaksas par darba stundu (visi darbinieki)***</t>
  </si>
  <si>
    <t>*** Vidējās supervīzijas izmaksas darba stundā aprēķinātas GM bez aprūpes sešiem darbiniekiem un GM ar aprūpi deviņiem darbiniekiem, ņemot vērā, ka vienas vienības izmaksu standarta likmes aprēķinā pieņemts, ka pakalpojumu nodrošina visi darbinieki darbinieki, neieskaitot grāmatvedi (grāmatvedis neveic tiešu darbu ar klientu).</t>
  </si>
  <si>
    <t xml:space="preserve">Aprūpētājs uz 16 klientiem   (*viens aprūpētājs 14 stundas darba dienā,                                   ** viens aprūpētājs 24 stundas brīvdienās) </t>
  </si>
  <si>
    <t>Sociālais aprūpētājs vai sociālais rehabilitētājs (6 stundas darba dienā)</t>
  </si>
  <si>
    <r>
      <t xml:space="preserve">Pienākumi:
</t>
    </r>
    <r>
      <rPr>
        <b/>
        <sz val="11"/>
        <color indexed="8"/>
        <rFont val="Times New Roman"/>
        <family val="1"/>
        <charset val="186"/>
      </rPr>
      <t xml:space="preserve">Sociālais rehabilitētājs </t>
    </r>
    <r>
      <rPr>
        <sz val="11"/>
        <color indexed="8"/>
        <rFont val="Times New Roman"/>
        <family val="1"/>
        <charset val="186"/>
      </rPr>
      <t xml:space="preserve">- (1) ievākt informāciju par klienta vajadzībām un novērtēt viņa sociālās iemaņas; (2) palīdzēt klientiem uzlabot viņu sociālās funkcionēšanas spējas; (3) novērtēt, kā mainās klienta sociālā funkcionēšana, palīdzēt sociālajam darbiniekam sadarbībā ar citiem speciālistiem izstrādāt un īstenot klientu individuālos sociālās rehabilitācijas plānus; (4) palīdzēt klientam atrast risinājuma variantus sociālo problēmu gadījumos; (5) palīdzēt klientam atrast un piekļūt dažāda veida resursiem; (6) palīdzēt klientam uzlabot esošās un apgūt jaunas sociālās prasmes; (7) skaidrot informāciju un palīdzēt izmantot informācijas tehnoloģijas; (8) palīdzēt plānot brīvo laiku.
</t>
    </r>
    <r>
      <rPr>
        <b/>
        <sz val="11"/>
        <color indexed="8"/>
        <rFont val="Times New Roman"/>
        <family val="1"/>
        <charset val="186"/>
      </rPr>
      <t>Sociālais aprūpētājs</t>
    </r>
    <r>
      <rPr>
        <sz val="11"/>
        <color indexed="8"/>
        <rFont val="Times New Roman"/>
        <family val="1"/>
        <charset val="186"/>
      </rPr>
      <t xml:space="preserve"> -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r>
  </si>
  <si>
    <t>Kopā:</t>
  </si>
  <si>
    <t>0.32 euro/dienā * 30 dienas * 16 klienti = 153.60 euro/mēn. par 16 klientiem</t>
  </si>
  <si>
    <t>Darbinieku skaits</t>
  </si>
  <si>
    <t>7=5*6</t>
  </si>
  <si>
    <t>**** Sociālā darba speciālisti - sociālais darbinieks, sociālais rehabilitētājs un sociālais aprūpētājs.</t>
  </si>
  <si>
    <t>0.42 euro/dienā * 30 dienas * 16 klienti = 201.60 euro/mēn. (par 16 klientiem)</t>
  </si>
  <si>
    <t>0.54 euro/dienā * 30 dienas * 16 klienti = 259.20 euro/mēn. (par 16 klientiem)</t>
  </si>
  <si>
    <t xml:space="preserve">Grupu mājā (dzīvoklī) klientam tiek veidota izpratne par normālu dienas ritmu, t.i., darba dienās dienas laikāklients ir nodarbināts (stādā algotu darbu brīvā darba tirgū, sociālajā uzņēmumā, subsidētajā darbā vietā,  u.tml.), ir algota darba meklējumos, apgūst arodu vai kvalifikāciju, apmeklē specializētās darbnīcas, apmeklē dienas aprūpes centru, un tamlīdzīgi. Pilnu darba dienu klients var uzturēties grupu mājā brīvdienās un svētku dienās, saslimšanas gadījumā vai ir cits dibināts iemesls, kāpēc klientam nav pasākumu vai nodarbību ārpus mājas.
Ja grupu mājas klients perosna nav iesaistīts aktivitātes ārpus grupu mājas, klientam tiek nodorošināti pasākumi atbilstoši individuāljma sociālās rahabilitācijas plānam, organizējot prakstisko iemaņu apguvi, atbalstu integrācijai sabiedrībā un darba tirgū. 
Grupu mājas pakalpojuma izmaksas uz vienu perosnu ir aprēķinātas, vadoties no situācijas, ka vienā grupu mājā pakalpojumu saņem ne vairāk kā 16 klienti. Grupu māja saņem aprēķināto vienas dienas izmaksu summu atbilstoši perosnu skaitam un darba dienu skaitam. </t>
  </si>
  <si>
    <r>
      <t xml:space="preserve">Pakalpojuma "Grupu mājas </t>
    </r>
    <r>
      <rPr>
        <b/>
        <sz val="11"/>
        <color indexed="8"/>
        <rFont val="Times New Roman"/>
        <family val="1"/>
        <charset val="186"/>
      </rPr>
      <t>personām ar garīga rakstura traucējumiem ar aprūpi"  vienas vienības izmaksu standarta likmes aprēķins</t>
    </r>
  </si>
  <si>
    <r>
      <t xml:space="preserve">Pienākumi:
</t>
    </r>
    <r>
      <rPr>
        <b/>
        <sz val="11"/>
        <color indexed="8"/>
        <rFont val="Times New Roman"/>
        <family val="1"/>
        <charset val="186"/>
      </rPr>
      <t>Sociālais rehabilitētājs</t>
    </r>
    <r>
      <rPr>
        <sz val="11"/>
        <color indexed="8"/>
        <rFont val="Times New Roman"/>
        <family val="1"/>
        <charset val="186"/>
      </rPr>
      <t xml:space="preserve"> - (1) ievākt informāciju par klienta vajadzībām un novērtēt viņa sociālās iemaņas; (2) palīdzēt klientiem uzlabot viņu sociālās funkcionēšanas spējas; (3) novērtēt, kā mainās klienta sociālā funkcionēšana, palīdzēt sociālajam darbiniekam sadarbībā ar citiem speciālistiem izstrādāt un īstenot klientu individuālos sociālās rehabilitācijas plānus; (4) palīdzēt klientam atrast risinājuma variantus sociālo problēmu gadījumos; (5) palīdzēt klientam atrast un piekļūt dažāda veida resursiem; (6) palīdzēt klientam uzlabot esošās un apgūt jaunas sociālās prasmes; (7) skaidrot informāciju un palīdzēt izmantot informācijas tehnoloģijas; (8) palīdzēt organizēt brīvo laiku.
</t>
    </r>
    <r>
      <rPr>
        <b/>
        <sz val="11"/>
        <color indexed="8"/>
        <rFont val="Times New Roman"/>
        <family val="1"/>
        <charset val="186"/>
      </rPr>
      <t>Sociālais aprūpētājs</t>
    </r>
    <r>
      <rPr>
        <sz val="11"/>
        <color indexed="8"/>
        <rFont val="Times New Roman"/>
        <family val="1"/>
        <charset val="186"/>
      </rPr>
      <t xml:space="preserve"> -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r>
  </si>
  <si>
    <t xml:space="preserve">Aprūpētājs   (*viens aprūpētājs 16 stundas darba dienā, divi aprūpētāji 6 stundas darba dienā; ** viens aprūpētājs 24 stundas brīvdienās un divi aprūpētāji 14 stundas brīvdienās) </t>
  </si>
  <si>
    <t>Veselības apdrošināšanas izmaksas par 1 klientu dienā, euro</t>
  </si>
  <si>
    <t xml:space="preserve">Klientu skaits, kam plānots sniegt pakalpojumu </t>
  </si>
  <si>
    <t>*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t>
  </si>
  <si>
    <t>1) 754.47 euro * 3.04 slodzes = 2293.59 euro/mēn.;
2) 2293.59 euro / 16 klienti = 143.35 euro/30 dienaās (par 1 klientu);
3) 143.35 euro / 30 dienas = 4.78 euro/dienā (par 1 klientu).</t>
  </si>
  <si>
    <t>1) 995.20 euro * 0.75 slodzes = 746.40 euro/mēn.;
2) 746.40 euro / 16 klienti = 46.65 euro/30 dienās (par 1 klientu);
3) 46.65 euro / 30 dienas = 1.56 euro/dienā (par 1 klientu).</t>
  </si>
  <si>
    <t xml:space="preserve">Sociālais aprūpētājs un sociālais rehabilitētājs saskaņā ar MK 30.11.2010. noteikumiem Nr. 1075 klasificējas 39. saimē, IIB līmenī.
Sociālajam aprūpētājam un sociālajam rehabilitētājam saksaņā ar MK 29.01.2013. noteikumu Nr. 66 2. pielikumu attiecināma - 5. mēnešalgu grupa 3. maksimālā kateogorija. 
Sociālajam rehabilitētāja vai aprūpētāja atalgojums:
1) 802 euro + 24.09 % (DD soc. nod.) = 802 euro + 193.20 euro = 995.20 euro/mēn. </t>
  </si>
  <si>
    <t>Sociālais darbinieks saskaņā ar MK 30.11.2010. noteikumiem Nr. 1075 klasificējas 39.saimē, IIIA līmenī.
Sociālajam darbiniekam saskaņā ar MK 29.01.2013. noteikumu Nr. 66 2. pielikumu attiecināma - 8. mēnešalgu grupa 3. maksimālā kateogorija. 
Sociālajam darbinieka atalgojums:
1) 1093 euro + 24.09 % (DD soc. nod.) = 1093 euro + 263.30 euro = 1356.30 euro/mēn.</t>
  </si>
  <si>
    <t>1) 1356.30 euro * 0.5 slodze = 678.15 euro/mēn.;
2) 678.15 euro / 16 klienti = 42.38 euro/30 dienās (par 1 klientu);
3) 42.38 euro / 30 dienas = 1.41 euro/dienā (par 1 klientu).</t>
  </si>
  <si>
    <t>GM vadītājs saskaņā ar MK 30.11.2010. noteikumiem Nr. 1075 klasificējas 23.saimē, IV līmenī. 
GM vadītājam saskaņā ar MK 29.01.2013. noteikumu Nr. 66 2. pielikumu attiecināma - 10. mēnešalgu grupa 3. maksimālā kateogorija. 
GM vadītāja aatalgojums:
1) 1287 euro + 24.09 % (DD soc. nod.) = 1287 euro + 310.04 euro = 1597.04 euro/mēn.
GM vadītājs strādā mēnesī 0.5 slodzes:
2) 1597.04 euro * 0.5 slodzes = 798.52 euro/mēn.</t>
  </si>
  <si>
    <t>1) 1597.04 euro * 0.5 slodzes = 798.52 euro/mēn.;
2) 798.52 euro / 16 klienti =  49.91 euro/30 dienās (par 1 klientu);
3) 49.91 / 30 dienas = 1.66 euro/dienā (par 1 klientu).</t>
  </si>
  <si>
    <t xml:space="preserve">Vecākais grāmatvedis saskaņā ar MK 30.11.2010. noteikumiem Nr. 1075 klasificējas 14. saimē, IIIA līmenī.
Vecākajam grāmtvedim saskaņā ar MK 29.01.2013. noteikumu Nr. 66 2. pielikumu attiecināma – 9. mēnešalgu grupa 3. maksimālā kateogorija. 
Vecākā grāmatveža atalgojums:
1) 1190 euro +  24.09 % (DD soc. nod.) = 1190 euro +  286.67 euro = 1476.67  euro/mēn. 
Grāmatvedis strādā mēnesī 0.2 slodzes:
2) 1476.67 euro * 0.2 slodzes = 295.33 euro/mēn. </t>
  </si>
  <si>
    <t xml:space="preserve">1) 1476.67 euro * 0.2 slodzes = 295.33 euro/mēn.;
2) 295.33 euro / 16 klienti = 18.46 euro/30 dienās (par 1 klientu);
3) 18.46 euro / 30 dienas = 0.62 euro/dienā (par 1 klientu). </t>
  </si>
  <si>
    <t>Izmaksas mēnesī               (par 16 klientiem)</t>
  </si>
  <si>
    <t>0.09 euro/dienā * 30 dienas * 16 klienti = 43.20 euro/mēn. (par 16 klientiem)</t>
  </si>
  <si>
    <t>0.16 euro/dienā * 30 dienas * 16 klienti = 76.80 euro/mēn. (par 16 klientiem)</t>
  </si>
  <si>
    <t>0.12 euro/dienā * 30 dienas * 16 klienti = 57.60 euro/mēn. (par 16 klientiem)</t>
  </si>
  <si>
    <t>1.02 euro/dienā * 30 dienas * 16 klienti = 489.60 euro/mēn (par 16 klientiem)</t>
  </si>
  <si>
    <t>0.15 euro dienā * 30 dienas * 16 klienti = 72.00 euro/mēn. (par 16 klientiem)</t>
  </si>
  <si>
    <t>0.27 euro/dienā * 30 dienas * 16 klienti = 129.60 euro/mēn. (par 16 klientiem)</t>
  </si>
  <si>
    <t>0.06 euro/dienā * 30 dienas * 16 klienti = 28.80 euro/mēn. (par 16 klientiem)</t>
  </si>
  <si>
    <t>0.26 euro/dienā * 30 dienas * 16 klienti = 124.80 euro/mēn. (par 16 klientiem)</t>
  </si>
  <si>
    <t>0.19 euro/dienā * 30 dienas * 16 klienti = 91.20 euro/mēn. (par 16 klientiem)</t>
  </si>
  <si>
    <t>1) 754.47 euro * 6.29 slodzes = 4745.62 euro/mēn.;
2) 4745.62 euro / 16 klienti = 296.60 euro/30 dienās (par 1 klientu);
3) 296.60 euro / 30 dienas = 9.89 euro/dienā (par 1 klientu).</t>
  </si>
  <si>
    <t xml:space="preserve">Sociālais aprūpētājs un sociālais rehabilitētājs saskaņā ar MK 30.11.2010. noteikumiem Nr. 1075 klasificējas 39.saimē, IIB līmenī.
Sociālajam aprūpētājam saskaņā ar MK 29.01.2013. noteikumu Nr. 66 2. pielikumu attiecināma - 5. mēnešalgu grupa 3. maksimālā kateogorija. 
Sociālā rehabilitētāja atalgojums:
1) 802 euro + 24.09 % (DD soc. nod.) = 802 euro + 193.20 euro = 995.20 euro. </t>
  </si>
  <si>
    <t>1) 995.20 euro * 1 slodze = 995.20 euro/mēn.;
2) 995.20 euro / 16 klienti = 62.20 euro/30 dienās (par 1 klientu); 
3) 62.20 euro / 30 dienās = 2.07 euro/dienā (par 1 klientu).</t>
  </si>
  <si>
    <t>Sociālais darbinieks saskaņā ar MK 30.11.2010. noteikumiem Nr. 1075 klasificējas 39.saimē, IIIA līmenī.
Sociālajam darbineikam saskaņā ar MK 29.01.2013. noteikumu Nr. 66 2. pielikumu attiecināma - 8. mēnešalgu grupa 3. maksimālā kateogorija. 
Sociālajam darbinieka atalgojums:
1) 1093 euro + 24.09 % (DD soc. nod.) = 1093 euro + 263.30 euro = 1356.30 euro/mēn.
Soc. darbinieks strādā mēnesī 0.5 slodzes:
2) 1350.84 euro * 0.5 slodzes = 678.15 euro/mēn.</t>
  </si>
  <si>
    <t>GM vadītājs saskaņā ar MK 30.11.2010. noteikumiem Nr. 1075 klasificējas 23.saimē, IV līmenī. 
Vadītājam saskaņā ar MK 29.01.2013. noteikumu Nr. 66 2. pielikumu attiecināma - 10. mēnešalgu grupa 3. maksimālā kateogorija. 
Vadītāja atalgojums :
1) 1287 euro + 24.09 % (DD soc. nod.) = 1287 euro + 310.04 euro = 1597.04 euro/mēn.
GM vadītājs strādā mēnesī 0.5 slodzes:
2) 1597.04 euro * 0.5 slodzes = 798.52 euro/mēn.</t>
  </si>
  <si>
    <t>1) 1597.04 euro * 0.5 slodzes = 798.52 euro/mēn.;
2) 798.52 euro / 16 klienti = 49.91 euro/30 dienās (par 1 klientu);
3) 49.91 / 30 dienas = 1.66 euro (dienā par 1 klientu).</t>
  </si>
  <si>
    <t>1) 1476.67 euro * 0.2 slodzes = 295.33 euro/mēn.;
2) 295.33 euro / 16 klienti =  18.46 euro/30 dienās (par 1 klientu);
3) 18.46 euro / 30 dienas = 0.62 euro/dienā (uz 1 klientu).</t>
  </si>
  <si>
    <t>Mēnesī vidēji  21 darba diena, t.sk.  168 darba stundas. Atlīdzība (darba samaksa + VSAOI (DD soc. nod.)): darba alga speciālistiem un apkalpojošajam personālam, kas nodrošina pakalpojuma sniegšanu, ieskaitot VSAOI, sociālās garantijas un atvaļinājums.</t>
  </si>
  <si>
    <t>*** Ēdināšanas, mācību materiālu un līdzekļu izdevumi netiek iekļauti vienas vienības likmes aprēķinā. Saskaņā ar Sociālo pakalpojumu un sociālās palīdzības likuma 1. panta 5. punktu  grupu māja (dzīvoklis) ir māja vai atsevišķs dzīvoklis, kurā personai ar garīga rakstura traucējumiem nodrošina mājokli, individuālu atbalstu sociālo problēmu risināšanā un, ja nepieciešams, sociālo aprūpi.  Līdz ar to grupu mājas (dzīvokļa) pakalpojuma sniedzējs klientam nodrošina tikai likumā noteikto pakalpojumu apjomu (izīrē dzīvojamo platību, sniedz konsultācijas un pakalpojumus, kas mazina garīgā rakstura traucējumu ietekmi uz personas patstāvīgu funkcionēšanu, sniedz atbalstu aprūpē utml) , bet  nesedz izdevumus un nenodrošina pakalpojumus, kas veidojas klientam viņa personīgo vajadzību apmierināšanai - ēdiens, apģērbs, mājoklis, veselības aprūpe, izglītība. Minētos pakalpojumus vai atbalstu to saņemšanā grupu mājas klients, tāpat kā jebkurš cits Latvijas iedzīvotājs,  izmanto citus resursus - veselības aprūpes un izglītības sistēmas pakalpojumus, cita veida sociālos pakalpojumus un sociālo palīdzību, atbilstoši ārējiem normatīvajiem aktiem un pašvaldības saistošajos noteikumos noteiktajai kārtībai.</t>
  </si>
  <si>
    <r>
      <t xml:space="preserve">Aprūpētājs saskaņā ar MK 30.11.2010. noteikumiem Nr. 1075 klasificējas 39.saimē, I līmenī. 
Aprūpētājam saskaņā ar MK 29.01.2013. noteikumu Nr. 66 2. pielikuu attiecināma - 3. mēnešalgu grupa 3. maksimālā kateogorija. 
Aprūpētāja atalgojums:
1) 608 euro + 24.09 % (DD soc. nod.) = 608 euro + 146.47 euro = 754.47  euro/mēn.
Slodžu aprēķins darba dienās: 
2) 21 darba diena * 14 h (plkst.: 18:00-08:00) = 294 h;
3) 294 h / 168 h = 1.75 slodzes.
Slodžu aprēķins brīvdienās (24 h):
4) 9 brīvdienas * 24 h = 216 h;
5) 216 h / </t>
    </r>
    <r>
      <rPr>
        <sz val="11"/>
        <color indexed="60"/>
        <rFont val="Times New Roman"/>
        <family val="1"/>
        <charset val="186"/>
      </rPr>
      <t>168 h</t>
    </r>
    <r>
      <rPr>
        <sz val="11"/>
        <color indexed="8"/>
        <rFont val="Times New Roman"/>
        <family val="1"/>
        <charset val="186"/>
      </rPr>
      <t xml:space="preserve"> = 1.29 slodzes.
Slodzes kopā:
6) 1.75 slodzes + 1.29 slodzes = 3.04 slodzes.</t>
    </r>
  </si>
  <si>
    <t>Aprūpētājs saskaņā ar MK 30.11.2010. noteikumiem Nr. 1075 klasificējas 39.saimē, I līmenī. 
Aprūpētājam saskaņā ar MK 29.01.2013. noteikumu Nr. 66 2. pielikuu attiecināma - 3. mēnešalgu grupa 3. maksimālā kateogorija. 
Aprūpētāja atalgojums:
1) 608 euro + 24.09 % (DD soc. nod.) = 608 euro + 146.47 euro = 754.47  euro/mēn.
Slodžu aprēķins darba dienās (1 aprūpētājs uz 5-6 klientiem):
2) 21 darba diena * 16 h (plkst.: 16:00-08:00) = 336 h;
3) 336 h / 168 h = 2.00 slodzes.
Slodžu aprēķins darba dienās (2 aprūpētāji):
4) 21 darba diena * 6 h (plkst.: 16:00-22:00) * 2 aprūpētāji = 252 h;
5) 252 h / 168 h = 1.50 slodzes.
Slodžu aprēķins brīvdienās (1 aprūpētājs):
6) 9 brīvdienas * 24 h = 216 h;
7) 216 h / 168 h = 1.29 slodzes.
Slodžu aprēķins brīvdienās (2 aprūpētāji):
8) 9 brīvdienas * 14 h (plkst.: 08:00-22:00) * 2 aprūpētāji = 252 h;
9) 252 h / 168 h = 1.50 slodzes.
Slodzes kopā:
10) 2.00 + 1.50 + 1.29 + 1.50 = 6.29 slodzes.</t>
  </si>
  <si>
    <t>Vecākais grāmatvedis saskaņā ar MK 30.11.2010. noteikumiem Nr. 1075 klasificējas 14.saimē, IIIA līmenī.
Vecākajam grāmatvedim saskaņā ar MK 29.01.2013. noteikumu Nr. 66 2. pielikumu attiecināma - 9. mēnešalgu grupa 3. maksimālā kateogorija. 
Vecākā grāmatveža atalgojums: 
1) 1190 euro + 24.09 % (DD soc. nod.) = 1190 euro + 286.67 euro = 1476.67 euro/mēn. 
Grāmatvedis strādā mēnesī 0.2 slodzes:
2) 1476.67 euro * 0.2 slodzes = 295.33 euro/mēn.</t>
  </si>
  <si>
    <t>Vidējās izmaksas aprēķinātas saskaņā ar 10 GM iesniegtajām izmaksu tāmēm par 2014., 2015. un 2016. gadu. Saskaņā ar pakalpojumu sniedzēju sniegto informāciju GM klientam netiek piedāvāti ēdināšanas pakalpojumi un mācību materiāli. Līdz ar to grozā nav ieliktas minētās izmaksas. Aprēķinu skatīt 3.4. pielikumā.</t>
  </si>
  <si>
    <t>Informācija iegūta no pašvaldībām, pašvaldību sociālajiem dienestiem un  pašvaldību pakalpojumu sniedzējiem  (10 pakalpojumu sniedzējiem, kas veido 63 % no Sociālo pakalpojumu sniedzēju reģistrā reģistrētajiem grupu dzīvokļiem pilngadīgām personām ar garīga rakstura traucējumiem (kopā uz atlases brīdi bija reģistrēti 17 grupu māju pakalpojumu sniedzēji, no kuriem 1 netika pieprasīta informācija, jo tam reģistrētā klientu grupa bija bērni)) t.sk.:
1) Rīgas plānošanas reģions – biedrības "Rīgas pilsētas Rūpju bērns" 3 GDz Rīgā, nodibinājuma "Fonds KOPĀ" 1 GDz Rīgā, SIA "Bērnu Oāze" 1 GDz Rīgā, biedrības "Latvijas kustība par neatkarīgu dzīvi" 1 GDz Rīgā, biedrības "Latvijas Samariešu apvienība" 1 GDz Rīgā, pašvaldības aģentūras "Jūrmalas sociālās aprūpes centrs" 1 GDz Jūrmalā; 
2) Latgales plānošanas reģions – SIA "Bērnu Oāze" 1 GDz Zilupes novada Lauderu pagastā;  
3) Kurzemes plānošanas reģions – Liepājas pilsētas domes Sociālā dienesta 1 GDz Liepājā; 
4) Zemgales plānošanas reģions – pašvaldību iestādes "Jelgavas sociālo lietu pārvalde" 1GDz Jelgavā. 
Izmantotā izlasē tika pārstāvēti pakalpojumu sniedzēji no četriem plānošanas reģioniem.
Sākotnēji informācija par grupu māju pakalpojuma sniegšanas izmaksām tika pieprasīta no reģistrā reģistrētiem grupu māju pakalpojuma sniedzējiem, kuriem ir reģistrēta klientu grupa - personas ar garīga rakstura traucējumiem un pilngadīgas personas vai visu vecumu personas. Informācija tika pieprasīta elektroniski un sazinoties pa telefonu. Vienas vienības standarta likmes aprēķinā izmantoti dati no grupu māju pakalpojuma sniedzējiem, kuri atsaucās aicinājumam sniegt pieprasīto informāciju.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</si>
</sst>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80" formatCode="0.0"/>
  </numFmts>
  <fonts count="22" x14ac:knownFonts="1">
    <font>
      <sz val="10"/>
      <name val="Arial"/>
      <charset val="186"/>
    </font>
    <font>
      <sz val="10"/>
      <name val="Arial"/>
      <charset val="186"/>
    </font>
    <font>
      <sz val="12"/>
      <name val="Times New Roman"/>
      <family val="1"/>
      <charset val="186"/>
    </font>
    <font>
      <sz val="11"/>
      <name val="Times New Roman"/>
      <family val="1"/>
      <charset val="186"/>
    </font>
    <font>
      <sz val="11"/>
      <name val="Arial"/>
      <family val="2"/>
      <charset val="186"/>
    </font>
    <font>
      <b/>
      <sz val="11"/>
      <name val="Times New Roman"/>
      <family val="1"/>
      <charset val="186"/>
    </font>
    <font>
      <sz val="11"/>
      <color indexed="8"/>
      <name val="Times New Roman"/>
      <family val="1"/>
      <charset val="186"/>
    </font>
    <font>
      <b/>
      <sz val="11"/>
      <color indexed="8"/>
      <name val="Times New Roman"/>
      <family val="1"/>
      <charset val="186"/>
    </font>
    <font>
      <i/>
      <sz val="11"/>
      <name val="Times New Roman"/>
      <family val="1"/>
      <charset val="186"/>
    </font>
    <font>
      <i/>
      <sz val="12"/>
      <name val="Times New Roman"/>
      <family val="1"/>
      <charset val="186"/>
    </font>
    <font>
      <i/>
      <sz val="11"/>
      <name val="Times New Roman"/>
      <family val="1"/>
      <charset val="186"/>
    </font>
    <font>
      <sz val="11"/>
      <name val="Times New Roman"/>
      <family val="1"/>
      <charset val="186"/>
    </font>
    <font>
      <sz val="11"/>
      <color indexed="8"/>
      <name val="Times New Roman"/>
      <family val="1"/>
      <charset val="186"/>
    </font>
    <font>
      <sz val="11"/>
      <color indexed="60"/>
      <name val="Times New Roman"/>
      <family val="1"/>
      <charset val="186"/>
    </font>
    <font>
      <sz val="11"/>
      <color theme="1"/>
      <name val="Times New Roman"/>
      <family val="1"/>
      <charset val="186"/>
    </font>
    <font>
      <b/>
      <sz val="11"/>
      <color theme="1"/>
      <name val="Times New Roman"/>
      <family val="1"/>
      <charset val="186"/>
    </font>
    <font>
      <sz val="10"/>
      <color theme="1"/>
      <name val="Arial"/>
      <family val="2"/>
      <charset val="186"/>
    </font>
    <font>
      <sz val="11"/>
      <color rgb="FF000000"/>
      <name val="Times New Roman"/>
      <family val="1"/>
      <charset val="186"/>
    </font>
    <font>
      <b/>
      <i/>
      <sz val="11"/>
      <color theme="1"/>
      <name val="Times New Roman"/>
      <family val="1"/>
      <charset val="186"/>
    </font>
    <font>
      <i/>
      <sz val="11"/>
      <color theme="1"/>
      <name val="Times New Roman"/>
      <family val="1"/>
      <charset val="186"/>
    </font>
    <font>
      <b/>
      <sz val="12"/>
      <color theme="1"/>
      <name val="Times New Roman"/>
      <family val="1"/>
      <charset val="186"/>
    </font>
    <font>
      <sz val="12"/>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xf numFmtId="0" fontId="3" fillId="0" borderId="0" xfId="0" applyFont="1"/>
    <xf numFmtId="0" fontId="14" fillId="2" borderId="1" xfId="0" applyFont="1" applyFill="1" applyBorder="1" applyAlignment="1">
      <alignment horizontal="center"/>
    </xf>
    <xf numFmtId="0" fontId="14" fillId="2" borderId="2" xfId="0" applyFont="1" applyFill="1" applyBorder="1" applyAlignment="1">
      <alignment horizont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3" fillId="0" borderId="0" xfId="0" applyFont="1" applyBorder="1"/>
    <xf numFmtId="0" fontId="14" fillId="0" borderId="3" xfId="0" applyFont="1" applyBorder="1" applyAlignment="1">
      <alignment horizontal="center" vertical="center"/>
    </xf>
    <xf numFmtId="0" fontId="14" fillId="0" borderId="4" xfId="0" applyFont="1" applyBorder="1" applyAlignment="1">
      <alignment vertical="center" wrapText="1"/>
    </xf>
    <xf numFmtId="4" fontId="14" fillId="0" borderId="4" xfId="0" applyNumberFormat="1" applyFont="1" applyBorder="1" applyAlignment="1">
      <alignment horizontal="center" vertical="center"/>
    </xf>
    <xf numFmtId="4" fontId="3" fillId="0" borderId="4" xfId="0" applyNumberFormat="1" applyFont="1" applyBorder="1" applyAlignment="1">
      <alignment horizontal="center" vertical="center"/>
    </xf>
    <xf numFmtId="4" fontId="14" fillId="0" borderId="5" xfId="0" applyNumberFormat="1" applyFont="1" applyBorder="1" applyAlignment="1">
      <alignment horizontal="center" vertical="center"/>
    </xf>
    <xf numFmtId="4" fontId="15" fillId="0" borderId="8"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9" xfId="0" applyNumberFormat="1" applyFont="1" applyBorder="1" applyAlignment="1">
      <alignment horizontal="center" vertical="center"/>
    </xf>
    <xf numFmtId="4" fontId="14" fillId="0" borderId="10" xfId="0" applyNumberFormat="1" applyFont="1" applyBorder="1" applyAlignment="1">
      <alignment horizontal="center" vertical="center"/>
    </xf>
    <xf numFmtId="4" fontId="14" fillId="0" borderId="7" xfId="0" applyNumberFormat="1" applyFont="1" applyBorder="1" applyAlignment="1">
      <alignment horizontal="center" vertical="center"/>
    </xf>
    <xf numFmtId="4" fontId="5" fillId="0" borderId="8" xfId="0" applyNumberFormat="1" applyFont="1" applyFill="1" applyBorder="1" applyAlignment="1">
      <alignment horizontal="center" vertical="center"/>
    </xf>
    <xf numFmtId="0" fontId="14" fillId="0" borderId="0" xfId="0" applyFont="1" applyBorder="1" applyAlignment="1">
      <alignment vertical="center" wrapText="1"/>
    </xf>
    <xf numFmtId="4" fontId="14" fillId="3" borderId="4"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4" fontId="14" fillId="3" borderId="6" xfId="0" applyNumberFormat="1" applyFont="1" applyFill="1" applyBorder="1" applyAlignment="1">
      <alignment horizontal="center" vertical="center"/>
    </xf>
    <xf numFmtId="4" fontId="14" fillId="3" borderId="5" xfId="0" applyNumberFormat="1" applyFont="1" applyFill="1" applyBorder="1" applyAlignment="1">
      <alignment horizontal="center" vertical="center"/>
    </xf>
    <xf numFmtId="4" fontId="14" fillId="3" borderId="9" xfId="0" applyNumberFormat="1" applyFont="1" applyFill="1" applyBorder="1" applyAlignment="1">
      <alignment horizontal="center" vertical="center"/>
    </xf>
    <xf numFmtId="4" fontId="14" fillId="3" borderId="10" xfId="0" applyNumberFormat="1" applyFont="1" applyFill="1" applyBorder="1" applyAlignment="1">
      <alignment horizontal="center" vertical="center"/>
    </xf>
    <xf numFmtId="4" fontId="14" fillId="3" borderId="7" xfId="0" applyNumberFormat="1" applyFont="1" applyFill="1" applyBorder="1" applyAlignment="1">
      <alignment horizontal="center" vertical="center"/>
    </xf>
    <xf numFmtId="4" fontId="14" fillId="2" borderId="4" xfId="0" applyNumberFormat="1" applyFont="1" applyFill="1" applyBorder="1" applyAlignment="1">
      <alignment horizontal="center" vertical="center"/>
    </xf>
    <xf numFmtId="4" fontId="14" fillId="2" borderId="5" xfId="0" applyNumberFormat="1"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vertical="center" wrapText="1"/>
    </xf>
    <xf numFmtId="4" fontId="14" fillId="0" borderId="12" xfId="0" applyNumberFormat="1" applyFont="1" applyBorder="1" applyAlignment="1">
      <alignment horizontal="center" vertical="center"/>
    </xf>
    <xf numFmtId="4" fontId="3" fillId="0" borderId="12" xfId="0" applyNumberFormat="1" applyFont="1" applyBorder="1" applyAlignment="1">
      <alignment horizontal="center" vertical="center"/>
    </xf>
    <xf numFmtId="4" fontId="14" fillId="2" borderId="12"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4" fontId="14" fillId="0" borderId="14" xfId="0" applyNumberFormat="1" applyFont="1" applyBorder="1" applyAlignment="1">
      <alignment horizontal="center" vertical="center"/>
    </xf>
    <xf numFmtId="4" fontId="3" fillId="3" borderId="12" xfId="0" applyNumberFormat="1" applyFont="1" applyFill="1" applyBorder="1" applyAlignment="1">
      <alignment horizontal="center" vertical="center"/>
    </xf>
    <xf numFmtId="4" fontId="14" fillId="0" borderId="13" xfId="0" applyNumberFormat="1" applyFont="1" applyBorder="1" applyAlignment="1">
      <alignment horizontal="center" vertical="center"/>
    </xf>
    <xf numFmtId="4" fontId="14" fillId="0" borderId="15" xfId="0" applyNumberFormat="1" applyFont="1" applyBorder="1" applyAlignment="1">
      <alignment horizontal="center" vertical="center"/>
    </xf>
    <xf numFmtId="4" fontId="14" fillId="0" borderId="16" xfId="0" applyNumberFormat="1" applyFont="1" applyBorder="1" applyAlignment="1">
      <alignment horizontal="center" vertical="center"/>
    </xf>
    <xf numFmtId="4" fontId="14" fillId="0" borderId="17" xfId="0" applyNumberFormat="1" applyFont="1" applyBorder="1" applyAlignment="1">
      <alignment horizontal="center" vertical="center"/>
    </xf>
    <xf numFmtId="4" fontId="14" fillId="0" borderId="18" xfId="0" applyNumberFormat="1" applyFont="1" applyBorder="1" applyAlignment="1">
      <alignment horizontal="center" vertical="center"/>
    </xf>
    <xf numFmtId="4" fontId="15" fillId="0" borderId="19" xfId="0" applyNumberFormat="1" applyFont="1" applyBorder="1" applyAlignment="1">
      <alignment horizontal="center" vertical="center"/>
    </xf>
    <xf numFmtId="4" fontId="15" fillId="0" borderId="20" xfId="0" applyNumberFormat="1" applyFont="1" applyBorder="1" applyAlignment="1">
      <alignment horizontal="center" vertical="center"/>
    </xf>
    <xf numFmtId="4" fontId="15" fillId="0" borderId="21" xfId="0" applyNumberFormat="1" applyFont="1" applyBorder="1" applyAlignment="1">
      <alignment horizontal="center" vertical="center"/>
    </xf>
    <xf numFmtId="4" fontId="15" fillId="0" borderId="22" xfId="0" applyNumberFormat="1" applyFont="1" applyBorder="1" applyAlignment="1">
      <alignment horizontal="center" vertical="center"/>
    </xf>
    <xf numFmtId="4" fontId="15" fillId="0" borderId="23" xfId="0" applyNumberFormat="1" applyFont="1" applyBorder="1" applyAlignment="1">
      <alignment horizontal="center" vertical="center"/>
    </xf>
    <xf numFmtId="4" fontId="15" fillId="0" borderId="24" xfId="0" applyNumberFormat="1" applyFont="1" applyBorder="1" applyAlignment="1">
      <alignment horizontal="center" vertical="center"/>
    </xf>
    <xf numFmtId="4" fontId="5" fillId="0" borderId="20" xfId="0" applyNumberFormat="1" applyFont="1" applyBorder="1" applyAlignment="1">
      <alignment horizontal="center" vertical="center"/>
    </xf>
    <xf numFmtId="0" fontId="5" fillId="0" borderId="0" xfId="0" applyFont="1" applyFill="1" applyBorder="1" applyAlignment="1">
      <alignment horizontal="center"/>
    </xf>
    <xf numFmtId="0" fontId="4" fillId="0" borderId="0" xfId="0" applyFont="1" applyBorder="1"/>
    <xf numFmtId="0" fontId="4" fillId="0" borderId="0" xfId="0" applyFont="1"/>
    <xf numFmtId="4" fontId="15" fillId="0" borderId="0" xfId="0" applyNumberFormat="1" applyFont="1" applyBorder="1" applyAlignment="1">
      <alignment horizontal="center" vertical="center"/>
    </xf>
    <xf numFmtId="0" fontId="14" fillId="0" borderId="0" xfId="0" applyFont="1" applyAlignment="1">
      <alignment horizontal="left" vertical="center"/>
    </xf>
    <xf numFmtId="0" fontId="14" fillId="0" borderId="0" xfId="0" applyFont="1" applyBorder="1" applyAlignment="1">
      <alignment horizontal="left" vertical="center"/>
    </xf>
    <xf numFmtId="4" fontId="14" fillId="0" borderId="0" xfId="0" applyNumberFormat="1" applyFont="1" applyBorder="1" applyAlignment="1">
      <alignment horizontal="left" vertical="center"/>
    </xf>
    <xf numFmtId="0" fontId="16" fillId="0" borderId="0" xfId="0" applyFont="1"/>
    <xf numFmtId="0" fontId="14" fillId="4" borderId="4" xfId="0" applyFont="1" applyFill="1" applyBorder="1" applyAlignment="1">
      <alignment horizontal="center" vertical="center" wrapText="1"/>
    </xf>
    <xf numFmtId="0" fontId="14" fillId="0" borderId="4" xfId="0" applyFont="1" applyBorder="1"/>
    <xf numFmtId="0" fontId="14" fillId="0" borderId="4" xfId="0" applyFont="1" applyBorder="1" applyAlignment="1">
      <alignment horizontal="center" vertical="center"/>
    </xf>
    <xf numFmtId="4" fontId="14" fillId="0" borderId="4" xfId="0" applyNumberFormat="1" applyFont="1" applyBorder="1" applyAlignment="1">
      <alignment horizontal="center" vertical="center"/>
    </xf>
    <xf numFmtId="0" fontId="16" fillId="0" borderId="0" xfId="0" applyFont="1" applyAlignment="1">
      <alignment wrapText="1"/>
    </xf>
    <xf numFmtId="0" fontId="14" fillId="0" borderId="0" xfId="0" applyFont="1" applyBorder="1"/>
    <xf numFmtId="0" fontId="14" fillId="0" borderId="0" xfId="0" applyFont="1" applyBorder="1" applyAlignment="1">
      <alignment horizontal="center" vertical="center"/>
    </xf>
    <xf numFmtId="3" fontId="14" fillId="0" borderId="0" xfId="0" applyNumberFormat="1" applyFont="1" applyBorder="1" applyAlignment="1">
      <alignment horizontal="center" vertical="center"/>
    </xf>
    <xf numFmtId="4" fontId="14" fillId="0" borderId="0" xfId="0" applyNumberFormat="1" applyFont="1" applyBorder="1" applyAlignment="1">
      <alignment horizontal="center" vertical="center"/>
    </xf>
    <xf numFmtId="2" fontId="15" fillId="0" borderId="0" xfId="0" applyNumberFormat="1" applyFont="1" applyBorder="1" applyAlignment="1">
      <alignment horizontal="center" vertical="center"/>
    </xf>
    <xf numFmtId="4" fontId="14" fillId="0" borderId="4" xfId="0" applyNumberFormat="1" applyFont="1" applyBorder="1" applyAlignment="1">
      <alignment horizontal="center" vertical="center"/>
    </xf>
    <xf numFmtId="180" fontId="14" fillId="2" borderId="4" xfId="0" applyNumberFormat="1" applyFont="1" applyFill="1" applyBorder="1" applyAlignment="1">
      <alignment horizontal="center" vertical="center"/>
    </xf>
    <xf numFmtId="0" fontId="14" fillId="4" borderId="4" xfId="0" applyFont="1" applyFill="1" applyBorder="1" applyAlignment="1">
      <alignment vertical="center"/>
    </xf>
    <xf numFmtId="0" fontId="3" fillId="0" borderId="4" xfId="0" applyFont="1" applyBorder="1"/>
    <xf numFmtId="10" fontId="14" fillId="0" borderId="4" xfId="2" applyNumberFormat="1" applyFont="1" applyFill="1" applyBorder="1" applyAlignment="1">
      <alignment horizontal="center" vertical="center"/>
    </xf>
    <xf numFmtId="0" fontId="3" fillId="2" borderId="4" xfId="0" applyFont="1" applyFill="1" applyBorder="1" applyAlignment="1">
      <alignment vertical="center" wrapText="1"/>
    </xf>
    <xf numFmtId="0" fontId="3" fillId="0" borderId="4" xfId="0" applyFont="1" applyFill="1" applyBorder="1" applyAlignment="1">
      <alignment vertical="center" wrapText="1"/>
    </xf>
    <xf numFmtId="0" fontId="3" fillId="2" borderId="4" xfId="0" applyFont="1" applyFill="1" applyBorder="1"/>
    <xf numFmtId="0" fontId="15" fillId="4" borderId="4" xfId="0" applyFont="1" applyFill="1" applyBorder="1" applyAlignment="1">
      <alignment horizontal="right" wrapText="1"/>
    </xf>
    <xf numFmtId="0" fontId="3" fillId="4" borderId="4" xfId="0" applyFont="1" applyFill="1" applyBorder="1"/>
    <xf numFmtId="0" fontId="15" fillId="4" borderId="4" xfId="0" applyFont="1" applyFill="1" applyBorder="1" applyAlignment="1">
      <alignment horizontal="center" vertical="center" wrapText="1"/>
    </xf>
    <xf numFmtId="4" fontId="15" fillId="4" borderId="4" xfId="0" applyNumberFormat="1" applyFont="1" applyFill="1" applyBorder="1" applyAlignment="1">
      <alignment horizontal="center" vertical="center"/>
    </xf>
    <xf numFmtId="9" fontId="15" fillId="4" borderId="4" xfId="2" applyFont="1" applyFill="1" applyBorder="1" applyAlignment="1">
      <alignment horizontal="center" vertical="center"/>
    </xf>
    <xf numFmtId="0" fontId="14" fillId="4"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4" xfId="0" applyFont="1" applyBorder="1" applyAlignment="1">
      <alignment horizontal="center" vertical="center" wrapText="1"/>
    </xf>
    <xf numFmtId="2"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10" fontId="14" fillId="0" borderId="4" xfId="2" applyNumberFormat="1" applyFont="1" applyBorder="1" applyAlignment="1">
      <alignment horizontal="center" vertical="center"/>
    </xf>
    <xf numFmtId="0" fontId="14" fillId="2" borderId="5" xfId="0" applyFont="1" applyFill="1" applyBorder="1" applyAlignment="1">
      <alignment vertical="center" wrapText="1"/>
    </xf>
    <xf numFmtId="0" fontId="14" fillId="2" borderId="4" xfId="0" applyFont="1" applyFill="1" applyBorder="1" applyAlignment="1">
      <alignment vertical="center" wrapText="1"/>
    </xf>
    <xf numFmtId="0" fontId="14" fillId="2" borderId="4" xfId="0" applyFont="1" applyFill="1" applyBorder="1" applyAlignment="1">
      <alignment horizontal="center" vertical="center" wrapText="1"/>
    </xf>
    <xf numFmtId="2" fontId="14" fillId="2"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14" fillId="4" borderId="4" xfId="0" applyFont="1" applyFill="1" applyBorder="1" applyAlignment="1">
      <alignment horizontal="center" vertical="center"/>
    </xf>
    <xf numFmtId="9" fontId="15" fillId="4" borderId="4" xfId="2" applyNumberFormat="1" applyFont="1" applyFill="1" applyBorder="1" applyAlignment="1">
      <alignment horizontal="center" vertical="center"/>
    </xf>
    <xf numFmtId="0" fontId="14" fillId="4" borderId="4" xfId="0" applyFont="1" applyFill="1" applyBorder="1"/>
    <xf numFmtId="0" fontId="14" fillId="0" borderId="4" xfId="0" applyFont="1" applyBorder="1"/>
    <xf numFmtId="2" fontId="14" fillId="0" borderId="4" xfId="0" applyNumberFormat="1" applyFont="1" applyFill="1" applyBorder="1" applyAlignment="1">
      <alignment horizontal="center" vertical="center"/>
    </xf>
    <xf numFmtId="0" fontId="14" fillId="0" borderId="4" xfId="0" applyFont="1" applyFill="1" applyBorder="1" applyAlignment="1">
      <alignment vertical="center" wrapText="1"/>
    </xf>
    <xf numFmtId="0" fontId="17" fillId="0" borderId="4" xfId="0" applyFont="1" applyBorder="1" applyAlignment="1">
      <alignment wrapText="1"/>
    </xf>
    <xf numFmtId="0" fontId="14" fillId="2" borderId="4" xfId="0" applyFont="1" applyFill="1" applyBorder="1"/>
    <xf numFmtId="10" fontId="14" fillId="2" borderId="4" xfId="2" applyNumberFormat="1" applyFont="1" applyFill="1" applyBorder="1" applyAlignment="1">
      <alignment horizontal="center" vertical="center"/>
    </xf>
    <xf numFmtId="1" fontId="3" fillId="2" borderId="4" xfId="0" applyNumberFormat="1" applyFont="1" applyFill="1" applyBorder="1" applyAlignment="1">
      <alignment horizontal="center" vertical="center"/>
    </xf>
    <xf numFmtId="1" fontId="3"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xf>
    <xf numFmtId="4" fontId="3" fillId="0" borderId="4" xfId="0" applyNumberFormat="1" applyFont="1" applyBorder="1" applyAlignment="1">
      <alignment horizontal="center"/>
    </xf>
    <xf numFmtId="2" fontId="3" fillId="0" borderId="4" xfId="0" applyNumberFormat="1" applyFont="1" applyBorder="1" applyAlignment="1">
      <alignment horizontal="center"/>
    </xf>
    <xf numFmtId="0" fontId="14" fillId="2" borderId="4" xfId="0" applyFont="1" applyFill="1" applyBorder="1" applyAlignment="1">
      <alignment horizontal="left" vertical="center" wrapText="1"/>
    </xf>
    <xf numFmtId="0" fontId="15" fillId="2" borderId="4" xfId="0" applyFont="1" applyFill="1" applyBorder="1" applyAlignment="1">
      <alignment horizontal="left" vertical="center" wrapText="1"/>
    </xf>
    <xf numFmtId="3" fontId="5" fillId="2" borderId="4" xfId="0" applyNumberFormat="1" applyFont="1" applyFill="1" applyBorder="1" applyAlignment="1">
      <alignment horizontal="center"/>
    </xf>
    <xf numFmtId="0" fontId="14" fillId="0" borderId="0" xfId="0" applyFont="1" applyAlignment="1">
      <alignment horizontal="right"/>
    </xf>
    <xf numFmtId="0" fontId="14" fillId="0" borderId="4" xfId="0" applyFont="1" applyBorder="1" applyAlignment="1">
      <alignment horizontal="left" vertical="center" wrapText="1"/>
    </xf>
    <xf numFmtId="0" fontId="14" fillId="0" borderId="4" xfId="0" applyFont="1" applyBorder="1" applyAlignment="1">
      <alignment vertical="center" wrapText="1"/>
    </xf>
    <xf numFmtId="4" fontId="14" fillId="0" borderId="4" xfId="0" applyNumberFormat="1" applyFont="1" applyBorder="1" applyAlignment="1">
      <alignment horizontal="center" vertical="center" wrapText="1"/>
    </xf>
    <xf numFmtId="0" fontId="14" fillId="0" borderId="4" xfId="0" applyNumberFormat="1" applyFont="1" applyBorder="1" applyAlignment="1">
      <alignment horizontal="center" vertical="center"/>
    </xf>
    <xf numFmtId="2" fontId="16" fillId="0" borderId="0" xfId="0" applyNumberFormat="1" applyFont="1"/>
    <xf numFmtId="2" fontId="15" fillId="4" borderId="4" xfId="0" applyNumberFormat="1" applyFont="1" applyFill="1" applyBorder="1" applyAlignment="1">
      <alignment horizontal="center" vertical="center" wrapText="1"/>
    </xf>
    <xf numFmtId="0" fontId="3" fillId="0" borderId="17" xfId="0" applyFont="1" applyFill="1" applyBorder="1"/>
    <xf numFmtId="0" fontId="5" fillId="4" borderId="4" xfId="0" applyFont="1" applyFill="1" applyBorder="1" applyAlignment="1">
      <alignment horizontal="right" vertical="center" wrapText="1"/>
    </xf>
    <xf numFmtId="0" fontId="14" fillId="0" borderId="0" xfId="0" applyFont="1"/>
    <xf numFmtId="2" fontId="14" fillId="0" borderId="0" xfId="0" applyNumberFormat="1" applyFont="1"/>
    <xf numFmtId="0" fontId="3" fillId="0" borderId="13" xfId="0" applyFont="1" applyFill="1" applyBorder="1"/>
    <xf numFmtId="2" fontId="3" fillId="0" borderId="0" xfId="0" applyNumberFormat="1" applyFont="1"/>
    <xf numFmtId="0" fontId="3" fillId="0" borderId="0" xfId="0" applyFont="1" applyAlignment="1"/>
    <xf numFmtId="4" fontId="3" fillId="0" borderId="0" xfId="0" applyNumberFormat="1" applyFont="1"/>
    <xf numFmtId="0" fontId="14" fillId="0" borderId="25" xfId="0" applyFont="1" applyBorder="1" applyAlignment="1">
      <alignment horizontal="center" vertical="center"/>
    </xf>
    <xf numFmtId="0" fontId="15" fillId="0" borderId="19" xfId="0" applyFont="1" applyBorder="1" applyAlignment="1">
      <alignment horizontal="left" vertical="center"/>
    </xf>
    <xf numFmtId="0" fontId="3" fillId="5" borderId="4" xfId="0" applyFont="1" applyFill="1" applyBorder="1" applyAlignment="1">
      <alignment horizontal="center" vertical="center"/>
    </xf>
    <xf numFmtId="0" fontId="14"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3"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2" fontId="3" fillId="0" borderId="4" xfId="0" applyNumberFormat="1" applyFont="1" applyBorder="1" applyAlignment="1">
      <alignment horizontal="center" vertical="center"/>
    </xf>
    <xf numFmtId="0" fontId="3" fillId="2" borderId="4" xfId="0" applyFont="1" applyFill="1" applyBorder="1" applyAlignment="1">
      <alignment horizontal="center" vertical="center"/>
    </xf>
    <xf numFmtId="3" fontId="5"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2" fontId="5" fillId="2" borderId="4" xfId="0" applyNumberFormat="1" applyFont="1" applyFill="1" applyBorder="1" applyAlignment="1">
      <alignment horizontal="center" vertical="center"/>
    </xf>
    <xf numFmtId="1" fontId="14" fillId="0" borderId="4" xfId="0" applyNumberFormat="1" applyFont="1" applyBorder="1" applyAlignment="1">
      <alignment horizontal="center" vertical="center"/>
    </xf>
    <xf numFmtId="180" fontId="3" fillId="0" borderId="4" xfId="0" applyNumberFormat="1" applyFont="1" applyBorder="1" applyAlignment="1">
      <alignment horizontal="center" vertical="center"/>
    </xf>
    <xf numFmtId="180" fontId="3" fillId="2" borderId="4" xfId="0" applyNumberFormat="1" applyFont="1" applyFill="1" applyBorder="1" applyAlignment="1">
      <alignment horizontal="center" vertical="center"/>
    </xf>
    <xf numFmtId="1" fontId="3" fillId="0" borderId="4" xfId="0" applyNumberFormat="1" applyFont="1" applyBorder="1" applyAlignment="1">
      <alignment horizontal="center" vertical="center"/>
    </xf>
    <xf numFmtId="0" fontId="15" fillId="0" borderId="17" xfId="0" applyFont="1" applyFill="1" applyBorder="1" applyAlignment="1">
      <alignment horizontal="right" vertical="center" wrapText="1"/>
    </xf>
    <xf numFmtId="3" fontId="5" fillId="0" borderId="17" xfId="0" applyNumberFormat="1" applyFont="1" applyFill="1" applyBorder="1" applyAlignment="1">
      <alignment horizontal="center"/>
    </xf>
    <xf numFmtId="1" fontId="5" fillId="0" borderId="17" xfId="0" applyNumberFormat="1" applyFont="1" applyFill="1" applyBorder="1" applyAlignment="1">
      <alignment horizontal="center"/>
    </xf>
    <xf numFmtId="4" fontId="5" fillId="0" borderId="17" xfId="0" applyNumberFormat="1" applyFont="1" applyFill="1" applyBorder="1" applyAlignment="1">
      <alignment horizontal="center"/>
    </xf>
    <xf numFmtId="0" fontId="14" fillId="5" borderId="4" xfId="0" applyFont="1" applyFill="1" applyBorder="1" applyAlignment="1">
      <alignment horizontal="center" wrapText="1"/>
    </xf>
    <xf numFmtId="0" fontId="14" fillId="5" borderId="4" xfId="0" applyFont="1" applyFill="1" applyBorder="1" applyAlignment="1">
      <alignment horizontal="center" vertical="center"/>
    </xf>
    <xf numFmtId="0" fontId="16" fillId="0" borderId="0" xfId="0" applyFont="1" applyFill="1"/>
    <xf numFmtId="0" fontId="11" fillId="0" borderId="0" xfId="0" applyFont="1"/>
    <xf numFmtId="0" fontId="11" fillId="0" borderId="4" xfId="0" applyFont="1" applyBorder="1" applyAlignment="1">
      <alignment horizontal="left" vertical="center" wrapText="1"/>
    </xf>
    <xf numFmtId="0" fontId="14" fillId="0" borderId="4" xfId="0" applyFont="1" applyBorder="1" applyAlignment="1">
      <alignment horizontal="justify" vertical="center"/>
    </xf>
    <xf numFmtId="0" fontId="14" fillId="0" borderId="4" xfId="0" applyFont="1" applyBorder="1" applyAlignment="1">
      <alignment horizontal="left" vertical="center" wrapText="1"/>
    </xf>
    <xf numFmtId="0" fontId="14" fillId="0" borderId="4" xfId="0" applyFont="1" applyBorder="1" applyAlignment="1">
      <alignment vertical="center" wrapText="1"/>
    </xf>
    <xf numFmtId="0" fontId="11" fillId="0" borderId="0" xfId="0" applyFont="1" applyAlignment="1">
      <alignment vertical="top"/>
    </xf>
    <xf numFmtId="0" fontId="14" fillId="0" borderId="4" xfId="0" applyFont="1" applyBorder="1" applyAlignment="1">
      <alignment vertical="top" wrapText="1"/>
    </xf>
    <xf numFmtId="0" fontId="14" fillId="0" borderId="4" xfId="0" applyFont="1" applyBorder="1" applyAlignment="1">
      <alignment horizontal="justify" vertical="top" wrapText="1"/>
    </xf>
    <xf numFmtId="0" fontId="15" fillId="5" borderId="4" xfId="0" applyFont="1" applyFill="1" applyBorder="1" applyAlignment="1">
      <alignment horizontal="center" vertical="center" wrapText="1"/>
    </xf>
    <xf numFmtId="0" fontId="18" fillId="5" borderId="4" xfId="0" applyFont="1" applyFill="1" applyBorder="1" applyAlignment="1">
      <alignment horizontal="center" vertical="center"/>
    </xf>
    <xf numFmtId="0" fontId="1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43" fontId="3" fillId="0" borderId="0" xfId="1" applyFont="1"/>
    <xf numFmtId="0" fontId="15" fillId="0" borderId="0" xfId="0" applyFont="1" applyAlignment="1">
      <alignment horizontal="center" wrapText="1"/>
    </xf>
    <xf numFmtId="0" fontId="10" fillId="0" borderId="0" xfId="0" applyFont="1" applyAlignment="1">
      <alignment horizontal="right" vertical="center"/>
    </xf>
    <xf numFmtId="0" fontId="19" fillId="0" borderId="0" xfId="0" applyFont="1" applyAlignment="1">
      <alignment horizontal="right"/>
    </xf>
    <xf numFmtId="0" fontId="14" fillId="5" borderId="26" xfId="0" applyFont="1" applyFill="1" applyBorder="1" applyAlignment="1">
      <alignment horizontal="center" vertical="center"/>
    </xf>
    <xf numFmtId="0" fontId="15" fillId="0" borderId="27" xfId="0" applyFont="1" applyBorder="1" applyAlignment="1">
      <alignment horizontal="center" vertical="center" wrapText="1"/>
    </xf>
    <xf numFmtId="0" fontId="15" fillId="5" borderId="4" xfId="0" applyFont="1" applyFill="1" applyBorder="1" applyAlignment="1">
      <alignment horizontal="center" vertical="center"/>
    </xf>
    <xf numFmtId="0" fontId="14" fillId="0" borderId="12"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5" fillId="5" borderId="4" xfId="0" applyFont="1" applyFill="1" applyBorder="1" applyAlignment="1">
      <alignment horizontal="center" vertical="center" wrapText="1"/>
    </xf>
    <xf numFmtId="0" fontId="8" fillId="0" borderId="0" xfId="0" applyFont="1" applyAlignment="1">
      <alignment horizontal="right" vertical="center"/>
    </xf>
    <xf numFmtId="0" fontId="5" fillId="5" borderId="4" xfId="0" applyFont="1" applyFill="1" applyBorder="1" applyAlignment="1">
      <alignment horizontal="center" vertical="center"/>
    </xf>
    <xf numFmtId="0" fontId="3" fillId="5" borderId="26"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0" borderId="27" xfId="0" applyFont="1" applyBorder="1" applyAlignment="1">
      <alignment horizontal="center" wrapText="1"/>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14" fillId="0" borderId="0" xfId="0" applyFont="1" applyAlignment="1">
      <alignment horizontal="left" vertical="center" wrapText="1"/>
    </xf>
    <xf numFmtId="0" fontId="1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15" fillId="0" borderId="38" xfId="0" applyFont="1" applyBorder="1" applyAlignment="1">
      <alignment horizontal="center" vertical="center"/>
    </xf>
    <xf numFmtId="0" fontId="14" fillId="2" borderId="39" xfId="0" applyFont="1" applyFill="1" applyBorder="1" applyAlignment="1">
      <alignment horizontal="center" vertical="center"/>
    </xf>
    <xf numFmtId="0" fontId="14" fillId="2" borderId="34" xfId="0" applyFont="1" applyFill="1" applyBorder="1" applyAlignment="1">
      <alignment horizontal="center" vertical="center"/>
    </xf>
    <xf numFmtId="0" fontId="15" fillId="2" borderId="3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2" borderId="33" xfId="0" applyFont="1" applyFill="1" applyBorder="1" applyAlignment="1">
      <alignment horizontal="center" vertical="center"/>
    </xf>
    <xf numFmtId="0" fontId="14" fillId="0" borderId="0" xfId="0" applyFont="1" applyAlignment="1">
      <alignment horizontal="left" vertical="center"/>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5" fillId="0" borderId="0" xfId="0" applyFont="1" applyAlignment="1">
      <alignment horizontal="center" vertical="center" wrapText="1"/>
    </xf>
    <xf numFmtId="0" fontId="15" fillId="4" borderId="5"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2" borderId="5"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6" xfId="0" applyFont="1" applyFill="1" applyBorder="1" applyAlignment="1">
      <alignment horizontal="left" vertical="center" wrapText="1"/>
    </xf>
    <xf numFmtId="4" fontId="14" fillId="0" borderId="12" xfId="0" applyNumberFormat="1" applyFont="1" applyBorder="1" applyAlignment="1">
      <alignment horizontal="center" vertical="center" wrapText="1"/>
    </xf>
    <xf numFmtId="4" fontId="14" fillId="0" borderId="29" xfId="0" applyNumberFormat="1" applyFont="1" applyBorder="1" applyAlignment="1">
      <alignment horizontal="center" vertical="center" wrapText="1"/>
    </xf>
    <xf numFmtId="0" fontId="14" fillId="0" borderId="4" xfId="0" applyNumberFormat="1" applyFont="1" applyBorder="1" applyAlignment="1">
      <alignment horizontal="center" vertical="center"/>
    </xf>
    <xf numFmtId="4" fontId="14" fillId="0" borderId="12" xfId="0" applyNumberFormat="1" applyFont="1" applyBorder="1" applyAlignment="1">
      <alignment horizontal="center" vertical="center"/>
    </xf>
    <xf numFmtId="4" fontId="14" fillId="0" borderId="29" xfId="0" applyNumberFormat="1" applyFont="1" applyBorder="1" applyAlignment="1">
      <alignment horizontal="center" vertical="center"/>
    </xf>
    <xf numFmtId="3" fontId="14" fillId="0" borderId="4" xfId="0" applyNumberFormat="1" applyFont="1" applyBorder="1" applyAlignment="1">
      <alignment horizontal="center" vertical="center"/>
    </xf>
    <xf numFmtId="2" fontId="15" fillId="2" borderId="12" xfId="0" applyNumberFormat="1" applyFont="1" applyFill="1" applyBorder="1" applyAlignment="1">
      <alignment horizontal="center" vertical="center"/>
    </xf>
    <xf numFmtId="2" fontId="15" fillId="2" borderId="28" xfId="0" applyNumberFormat="1" applyFont="1" applyFill="1" applyBorder="1" applyAlignment="1">
      <alignment horizontal="center" vertical="center"/>
    </xf>
    <xf numFmtId="2" fontId="15" fillId="2" borderId="29" xfId="0" applyNumberFormat="1" applyFont="1" applyFill="1" applyBorder="1" applyAlignment="1">
      <alignment horizontal="center" vertical="center"/>
    </xf>
    <xf numFmtId="0" fontId="20" fillId="0" borderId="0" xfId="0" applyFont="1" applyAlignment="1">
      <alignment horizontal="center" wrapText="1"/>
    </xf>
    <xf numFmtId="0" fontId="21" fillId="0" borderId="5" xfId="0" applyFont="1" applyBorder="1" applyAlignment="1">
      <alignment horizontal="justify" vertical="center" wrapText="1"/>
    </xf>
    <xf numFmtId="0" fontId="21" fillId="0" borderId="6" xfId="0" applyFont="1" applyBorder="1" applyAlignment="1">
      <alignment vertical="center" wrapText="1"/>
    </xf>
    <xf numFmtId="0" fontId="9" fillId="0" borderId="0" xfId="0" applyFont="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tabSelected="1" zoomScaleNormal="100" workbookViewId="0">
      <selection sqref="A1:B1"/>
    </sheetView>
  </sheetViews>
  <sheetFormatPr defaultRowHeight="15" x14ac:dyDescent="0.25"/>
  <cols>
    <col min="1" max="1" width="22.28515625" style="149" customWidth="1"/>
    <col min="2" max="2" width="62.5703125" style="149" customWidth="1"/>
    <col min="3" max="16384" width="9.140625" style="149"/>
  </cols>
  <sheetData>
    <row r="1" spans="1:2" x14ac:dyDescent="0.25">
      <c r="A1" s="164" t="s">
        <v>53</v>
      </c>
      <c r="B1" s="164"/>
    </row>
    <row r="2" spans="1:2" x14ac:dyDescent="0.25">
      <c r="A2" s="163" t="s">
        <v>88</v>
      </c>
      <c r="B2" s="163"/>
    </row>
    <row r="3" spans="1:2" ht="45" x14ac:dyDescent="0.25">
      <c r="A3" s="150" t="s">
        <v>37</v>
      </c>
      <c r="B3" s="151" t="s">
        <v>38</v>
      </c>
    </row>
    <row r="4" spans="1:2" s="154" customFormat="1" ht="180" x14ac:dyDescent="0.2">
      <c r="A4" s="152" t="s">
        <v>89</v>
      </c>
      <c r="B4" s="153" t="s">
        <v>105</v>
      </c>
    </row>
    <row r="5" spans="1:2" ht="135" x14ac:dyDescent="0.25">
      <c r="A5" s="152" t="s">
        <v>90</v>
      </c>
      <c r="B5" s="155" t="s">
        <v>91</v>
      </c>
    </row>
    <row r="6" spans="1:2" ht="240.75" customHeight="1" x14ac:dyDescent="0.25">
      <c r="A6" s="150" t="s">
        <v>39</v>
      </c>
      <c r="B6" s="156" t="s">
        <v>121</v>
      </c>
    </row>
  </sheetData>
  <mergeCells count="2">
    <mergeCell ref="A2:B2"/>
    <mergeCell ref="A1:B1"/>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sqref="A1:H1"/>
    </sheetView>
  </sheetViews>
  <sheetFormatPr defaultRowHeight="15" x14ac:dyDescent="0.25"/>
  <cols>
    <col min="1" max="1" width="29" style="2" customWidth="1"/>
    <col min="2" max="2" width="9.28515625" style="2" bestFit="1" customWidth="1"/>
    <col min="3" max="3" width="11.42578125" style="2" customWidth="1"/>
    <col min="4" max="4" width="10.42578125" style="2" bestFit="1" customWidth="1"/>
    <col min="5" max="5" width="11.28515625" style="2" bestFit="1" customWidth="1"/>
    <col min="6" max="6" width="36.85546875" style="2" customWidth="1"/>
    <col min="7" max="7" width="55.28515625" style="2" customWidth="1"/>
    <col min="8" max="8" width="64.5703125" style="2" customWidth="1"/>
    <col min="9" max="9" width="9.140625" style="2"/>
    <col min="10" max="10" width="9.5703125" style="2" bestFit="1" customWidth="1"/>
    <col min="11" max="16384" width="9.140625" style="2"/>
  </cols>
  <sheetData>
    <row r="1" spans="1:11" s="120" customFormat="1" x14ac:dyDescent="0.25">
      <c r="A1" s="165" t="s">
        <v>41</v>
      </c>
      <c r="B1" s="165"/>
      <c r="C1" s="165"/>
      <c r="D1" s="165"/>
      <c r="E1" s="165"/>
      <c r="F1" s="165"/>
      <c r="G1" s="165"/>
      <c r="H1" s="165"/>
      <c r="I1" s="111"/>
    </row>
    <row r="2" spans="1:11" s="120" customFormat="1" x14ac:dyDescent="0.25">
      <c r="A2" s="167" t="s">
        <v>92</v>
      </c>
      <c r="B2" s="167"/>
      <c r="C2" s="167"/>
      <c r="D2" s="167"/>
      <c r="E2" s="167"/>
      <c r="F2" s="167"/>
      <c r="G2" s="167"/>
      <c r="H2" s="167"/>
    </row>
    <row r="3" spans="1:11" s="120" customFormat="1" ht="57" x14ac:dyDescent="0.25">
      <c r="A3" s="166"/>
      <c r="B3" s="172" t="s">
        <v>14</v>
      </c>
      <c r="C3" s="157" t="s">
        <v>137</v>
      </c>
      <c r="D3" s="172" t="s">
        <v>2</v>
      </c>
      <c r="E3" s="172"/>
      <c r="F3" s="172" t="s">
        <v>1</v>
      </c>
      <c r="G3" s="168" t="s">
        <v>34</v>
      </c>
      <c r="H3" s="168" t="s">
        <v>33</v>
      </c>
    </row>
    <row r="4" spans="1:11" s="120" customFormat="1" x14ac:dyDescent="0.25">
      <c r="A4" s="166"/>
      <c r="B4" s="172"/>
      <c r="C4" s="158" t="s">
        <v>43</v>
      </c>
      <c r="D4" s="158" t="s">
        <v>43</v>
      </c>
      <c r="E4" s="159" t="s">
        <v>0</v>
      </c>
      <c r="F4" s="172"/>
      <c r="G4" s="168"/>
      <c r="H4" s="168"/>
    </row>
    <row r="5" spans="1:11" s="120" customFormat="1" ht="75" x14ac:dyDescent="0.25">
      <c r="A5" s="80" t="s">
        <v>8</v>
      </c>
      <c r="B5" s="117">
        <f>SUM(B6:B10)</f>
        <v>4.99</v>
      </c>
      <c r="C5" s="81">
        <f>SUM(C6:C10)</f>
        <v>4811.99</v>
      </c>
      <c r="D5" s="81">
        <f>SUM(D6:D10)</f>
        <v>10.029999999999999</v>
      </c>
      <c r="E5" s="82">
        <f t="shared" ref="E5:E12" si="0">D5/D$22</f>
        <v>0.78543461237274859</v>
      </c>
      <c r="F5" s="80"/>
      <c r="G5" s="83" t="s">
        <v>154</v>
      </c>
      <c r="H5" s="84"/>
      <c r="J5" s="121"/>
    </row>
    <row r="6" spans="1:11" s="120" customFormat="1" ht="241.5" customHeight="1" x14ac:dyDescent="0.25">
      <c r="A6" s="91" t="s">
        <v>111</v>
      </c>
      <c r="B6" s="92">
        <v>3.04</v>
      </c>
      <c r="C6" s="93">
        <v>2293.59</v>
      </c>
      <c r="D6" s="92">
        <f>ROUND(C6/30/16,2)</f>
        <v>4.78</v>
      </c>
      <c r="E6" s="88">
        <f t="shared" si="0"/>
        <v>0.37431480031323416</v>
      </c>
      <c r="F6" s="89" t="s">
        <v>128</v>
      </c>
      <c r="G6" s="99" t="s">
        <v>156</v>
      </c>
      <c r="H6" s="90" t="s">
        <v>54</v>
      </c>
      <c r="I6" s="121"/>
      <c r="J6" s="121"/>
    </row>
    <row r="7" spans="1:11" s="120" customFormat="1" ht="330" x14ac:dyDescent="0.25">
      <c r="A7" s="91" t="s">
        <v>112</v>
      </c>
      <c r="B7" s="92">
        <v>0.75</v>
      </c>
      <c r="C7" s="92">
        <v>746.4</v>
      </c>
      <c r="D7" s="92">
        <f>ROUND(C7/30/16,2)</f>
        <v>1.56</v>
      </c>
      <c r="E7" s="88">
        <f t="shared" si="0"/>
        <v>0.1221613155833986</v>
      </c>
      <c r="F7" s="89" t="s">
        <v>129</v>
      </c>
      <c r="G7" s="113" t="s">
        <v>130</v>
      </c>
      <c r="H7" s="90" t="s">
        <v>113</v>
      </c>
      <c r="I7" s="121"/>
      <c r="J7" s="121"/>
      <c r="K7" s="121"/>
    </row>
    <row r="8" spans="1:11" s="120" customFormat="1" ht="120" x14ac:dyDescent="0.25">
      <c r="A8" s="91" t="s">
        <v>35</v>
      </c>
      <c r="B8" s="93">
        <v>0.5</v>
      </c>
      <c r="C8" s="93">
        <v>678.15</v>
      </c>
      <c r="D8" s="92">
        <f>ROUND(C8/30/16,2)</f>
        <v>1.41</v>
      </c>
      <c r="E8" s="88">
        <f t="shared" si="0"/>
        <v>0.11041503523884103</v>
      </c>
      <c r="F8" s="89" t="s">
        <v>132</v>
      </c>
      <c r="G8" s="113" t="s">
        <v>131</v>
      </c>
      <c r="H8" s="113" t="s">
        <v>55</v>
      </c>
      <c r="I8" s="121"/>
      <c r="J8" s="121"/>
      <c r="K8" s="121"/>
    </row>
    <row r="9" spans="1:11" s="120" customFormat="1" ht="150" x14ac:dyDescent="0.25">
      <c r="A9" s="91" t="s">
        <v>12</v>
      </c>
      <c r="B9" s="71">
        <v>0.5</v>
      </c>
      <c r="C9" s="93">
        <v>798.52</v>
      </c>
      <c r="D9" s="92">
        <f>ROUND(C9/30/16,2)</f>
        <v>1.66</v>
      </c>
      <c r="E9" s="88">
        <f t="shared" si="0"/>
        <v>0.12999216914643696</v>
      </c>
      <c r="F9" s="89" t="s">
        <v>134</v>
      </c>
      <c r="G9" s="113" t="s">
        <v>133</v>
      </c>
      <c r="H9" s="113" t="s">
        <v>56</v>
      </c>
      <c r="I9" s="121"/>
      <c r="J9" s="121"/>
      <c r="K9" s="121"/>
    </row>
    <row r="10" spans="1:11" s="120" customFormat="1" ht="150" x14ac:dyDescent="0.25">
      <c r="A10" s="91" t="s">
        <v>13</v>
      </c>
      <c r="B10" s="71">
        <v>0.2</v>
      </c>
      <c r="C10" s="93">
        <v>295.33</v>
      </c>
      <c r="D10" s="86">
        <f>ROUND(C10/30/16,2)</f>
        <v>0.62</v>
      </c>
      <c r="E10" s="88">
        <f t="shared" si="0"/>
        <v>4.8551292090837903E-2</v>
      </c>
      <c r="F10" s="89" t="s">
        <v>136</v>
      </c>
      <c r="G10" s="113" t="s">
        <v>135</v>
      </c>
      <c r="H10" s="113" t="s">
        <v>57</v>
      </c>
      <c r="I10" s="121"/>
      <c r="J10" s="121"/>
      <c r="K10" s="121"/>
    </row>
    <row r="11" spans="1:11" s="120" customFormat="1" ht="57" x14ac:dyDescent="0.25">
      <c r="A11" s="80" t="s">
        <v>7</v>
      </c>
      <c r="B11" s="94"/>
      <c r="C11" s="81">
        <f>SUM(C12:C21)</f>
        <v>1315.2</v>
      </c>
      <c r="D11" s="81">
        <f>SUM(D12:D21)</f>
        <v>2.7399999999999998</v>
      </c>
      <c r="E11" s="82">
        <f t="shared" si="0"/>
        <v>0.21456538762725136</v>
      </c>
      <c r="F11" s="72"/>
      <c r="G11" s="72"/>
      <c r="H11" s="72"/>
    </row>
    <row r="12" spans="1:11" ht="47.1" customHeight="1" x14ac:dyDescent="0.25">
      <c r="A12" s="113" t="str">
        <f>'3.4. pielikums'!B10</f>
        <v>Kancelejas preces un biroja preces</v>
      </c>
      <c r="B12" s="73"/>
      <c r="C12" s="98">
        <f>30*16*D12</f>
        <v>43.199999999999996</v>
      </c>
      <c r="D12" s="98">
        <f>'3.4. pielikums'!AJ10</f>
        <v>0.09</v>
      </c>
      <c r="E12" s="74">
        <f t="shared" si="0"/>
        <v>7.0477682067345343E-3</v>
      </c>
      <c r="F12" s="75" t="s">
        <v>138</v>
      </c>
      <c r="G12" s="169" t="s">
        <v>96</v>
      </c>
      <c r="H12" s="73"/>
    </row>
    <row r="13" spans="1:11" ht="47.1" customHeight="1" x14ac:dyDescent="0.25">
      <c r="A13" s="113" t="str">
        <f>'3.4. pielikums'!B8</f>
        <v>Saimniecības un higiēnas preces</v>
      </c>
      <c r="B13" s="73"/>
      <c r="C13" s="98">
        <f t="shared" ref="C13:C20" si="1">30*16*D13</f>
        <v>76.8</v>
      </c>
      <c r="D13" s="98">
        <f>'3.4. pielikums'!AJ8</f>
        <v>0.16</v>
      </c>
      <c r="E13" s="74">
        <f t="shared" ref="E13:E21" si="2">D13/D$22</f>
        <v>1.2529365700861394E-2</v>
      </c>
      <c r="F13" s="76" t="s">
        <v>139</v>
      </c>
      <c r="G13" s="170"/>
      <c r="H13" s="73"/>
    </row>
    <row r="14" spans="1:11" ht="47.1" customHeight="1" x14ac:dyDescent="0.25">
      <c r="A14" s="113" t="str">
        <f>'3.4. pielikums'!B11</f>
        <v>Transports (degviela, īre, apkope, adrošināšana u.c.)</v>
      </c>
      <c r="B14" s="73"/>
      <c r="C14" s="98">
        <f t="shared" si="1"/>
        <v>57.599999999999994</v>
      </c>
      <c r="D14" s="98">
        <f>'3.4. pielikums'!AJ11</f>
        <v>0.12</v>
      </c>
      <c r="E14" s="74">
        <f t="shared" si="2"/>
        <v>9.3970242756460445E-3</v>
      </c>
      <c r="F14" s="76" t="s">
        <v>140</v>
      </c>
      <c r="G14" s="170"/>
      <c r="H14" s="73"/>
    </row>
    <row r="15" spans="1:11" ht="60" x14ac:dyDescent="0.25">
      <c r="A15" s="113" t="str">
        <f>'3.4. pielikums'!B12</f>
        <v>Telpas (īre, komunālie maksājumi, uzturēšanas pasākumi)</v>
      </c>
      <c r="B15" s="73"/>
      <c r="C15" s="98">
        <f t="shared" si="1"/>
        <v>489.6</v>
      </c>
      <c r="D15" s="98">
        <f>'3.4. pielikums'!AJ12</f>
        <v>1.02</v>
      </c>
      <c r="E15" s="74">
        <f t="shared" si="2"/>
        <v>7.9874706342991389E-2</v>
      </c>
      <c r="F15" s="76" t="s">
        <v>141</v>
      </c>
      <c r="G15" s="170"/>
      <c r="H15" s="100" t="s">
        <v>42</v>
      </c>
    </row>
    <row r="16" spans="1:11" ht="47.1" customHeight="1" x14ac:dyDescent="0.25">
      <c r="A16" s="113" t="str">
        <f>'3.4. pielikums'!B16</f>
        <v>Saimnieciskie pamatlīdzekļi,  inventārs, inventāra remonts (materiāli un pakalpojums)</v>
      </c>
      <c r="B16" s="73"/>
      <c r="C16" s="98">
        <f t="shared" si="1"/>
        <v>72</v>
      </c>
      <c r="D16" s="98">
        <f>'3.4. pielikums'!AJ16</f>
        <v>0.15</v>
      </c>
      <c r="E16" s="74">
        <f t="shared" si="2"/>
        <v>1.1746280344557557E-2</v>
      </c>
      <c r="F16" s="76" t="s">
        <v>142</v>
      </c>
      <c r="G16" s="170"/>
      <c r="H16" s="73"/>
    </row>
    <row r="17" spans="1:8" ht="47.1" customHeight="1" x14ac:dyDescent="0.25">
      <c r="A17" s="113" t="str">
        <f>'3.4. pielikums'!B6</f>
        <v>Sakaru pakalpojumi (telefons, internets, pasts)</v>
      </c>
      <c r="B17" s="73"/>
      <c r="C17" s="98">
        <f t="shared" si="1"/>
        <v>129.60000000000002</v>
      </c>
      <c r="D17" s="98">
        <f>'3.4. pielikums'!AJ6</f>
        <v>0.27</v>
      </c>
      <c r="E17" s="74">
        <f t="shared" si="2"/>
        <v>2.1143304620203605E-2</v>
      </c>
      <c r="F17" s="76" t="s">
        <v>143</v>
      </c>
      <c r="G17" s="170"/>
      <c r="H17" s="73"/>
    </row>
    <row r="18" spans="1:8" ht="47.1" customHeight="1" x14ac:dyDescent="0.25">
      <c r="A18" s="113" t="str">
        <f>'3.4. pielikums'!B14</f>
        <v>Darbinieku izglītības izdevumi</v>
      </c>
      <c r="B18" s="73"/>
      <c r="C18" s="98">
        <f t="shared" si="1"/>
        <v>28.799999999999997</v>
      </c>
      <c r="D18" s="98">
        <f>'3.4. pielikums'!AJ14</f>
        <v>0.06</v>
      </c>
      <c r="E18" s="74">
        <f t="shared" si="2"/>
        <v>4.6985121378230223E-3</v>
      </c>
      <c r="F18" s="90" t="s">
        <v>144</v>
      </c>
      <c r="G18" s="170"/>
      <c r="H18" s="73"/>
    </row>
    <row r="19" spans="1:8" ht="60" x14ac:dyDescent="0.25">
      <c r="A19" s="113" t="str">
        <f>'3.4. pielikums'!B15</f>
        <v>Ar admin.darbību saistītie izdevumi (darba aizsardz.sist.uzturēš.pak., bankas konta apkalp. u.c.)</v>
      </c>
      <c r="B19" s="73"/>
      <c r="C19" s="98">
        <f t="shared" si="1"/>
        <v>124.80000000000001</v>
      </c>
      <c r="D19" s="98">
        <f>'3.4. pielikums'!AJ15</f>
        <v>0.26</v>
      </c>
      <c r="E19" s="74">
        <f t="shared" si="2"/>
        <v>2.0360219263899765E-2</v>
      </c>
      <c r="F19" s="76" t="s">
        <v>145</v>
      </c>
      <c r="G19" s="171"/>
      <c r="H19" s="73"/>
    </row>
    <row r="20" spans="1:8" ht="45" x14ac:dyDescent="0.25">
      <c r="A20" s="90" t="s">
        <v>52</v>
      </c>
      <c r="B20" s="77"/>
      <c r="C20" s="98">
        <f t="shared" si="1"/>
        <v>91.2</v>
      </c>
      <c r="D20" s="98">
        <f>'3.5. pielikums'!F11</f>
        <v>0.19</v>
      </c>
      <c r="E20" s="74">
        <f t="shared" si="2"/>
        <v>1.4878621769772907E-2</v>
      </c>
      <c r="F20" s="90" t="s">
        <v>146</v>
      </c>
      <c r="G20" s="90" t="s">
        <v>97</v>
      </c>
      <c r="H20" s="73"/>
    </row>
    <row r="21" spans="1:8" ht="60" x14ac:dyDescent="0.25">
      <c r="A21" s="90" t="s">
        <v>70</v>
      </c>
      <c r="B21" s="77"/>
      <c r="C21" s="92">
        <f>30*16*D21</f>
        <v>201.6</v>
      </c>
      <c r="D21" s="92">
        <f>'3.6. pielikums'!G6</f>
        <v>0.42</v>
      </c>
      <c r="E21" s="102">
        <f t="shared" si="2"/>
        <v>3.2889584964761159E-2</v>
      </c>
      <c r="F21" s="90" t="s">
        <v>119</v>
      </c>
      <c r="G21" s="90" t="s">
        <v>95</v>
      </c>
      <c r="H21" s="73"/>
    </row>
    <row r="22" spans="1:8" x14ac:dyDescent="0.25">
      <c r="A22" s="78" t="s">
        <v>114</v>
      </c>
      <c r="B22" s="96"/>
      <c r="C22" s="81">
        <f>C11+C5</f>
        <v>6127.19</v>
      </c>
      <c r="D22" s="81">
        <f>D11+D5</f>
        <v>12.77</v>
      </c>
      <c r="E22" s="82">
        <f>D22/D22</f>
        <v>1</v>
      </c>
      <c r="F22" s="122"/>
      <c r="G22" s="118"/>
      <c r="H22" s="118"/>
    </row>
    <row r="23" spans="1:8" x14ac:dyDescent="0.25">
      <c r="D23" s="123"/>
    </row>
    <row r="24" spans="1:8" x14ac:dyDescent="0.25">
      <c r="D24" s="123"/>
    </row>
    <row r="25" spans="1:8" x14ac:dyDescent="0.25">
      <c r="D25" s="123"/>
    </row>
  </sheetData>
  <mergeCells count="9">
    <mergeCell ref="A1:H1"/>
    <mergeCell ref="A3:A4"/>
    <mergeCell ref="A2:H2"/>
    <mergeCell ref="H3:H4"/>
    <mergeCell ref="G12:G19"/>
    <mergeCell ref="G3:G4"/>
    <mergeCell ref="B3:B4"/>
    <mergeCell ref="D3:E3"/>
    <mergeCell ref="F3:F4"/>
  </mergeCells>
  <pageMargins left="0.70866141732283472" right="0.70866141732283472" top="0.74803149606299213" bottom="0.74803149606299213"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sqref="A1:H1"/>
    </sheetView>
  </sheetViews>
  <sheetFormatPr defaultRowHeight="15" x14ac:dyDescent="0.25"/>
  <cols>
    <col min="1" max="1" width="29" style="2" customWidth="1"/>
    <col min="2" max="2" width="9.140625" style="2"/>
    <col min="3" max="3" width="11.42578125" style="2" customWidth="1"/>
    <col min="4" max="4" width="9.140625" style="2"/>
    <col min="5" max="5" width="9.42578125" style="2" customWidth="1"/>
    <col min="6" max="6" width="36.85546875" style="2" customWidth="1"/>
    <col min="7" max="7" width="68.5703125" style="2" customWidth="1"/>
    <col min="8" max="8" width="64.5703125" style="2" customWidth="1"/>
    <col min="9" max="9" width="11.5703125" style="2" bestFit="1" customWidth="1"/>
    <col min="10" max="16384" width="9.140625" style="2"/>
  </cols>
  <sheetData>
    <row r="1" spans="1:11" x14ac:dyDescent="0.25">
      <c r="A1" s="173" t="s">
        <v>58</v>
      </c>
      <c r="B1" s="173"/>
      <c r="C1" s="173"/>
      <c r="D1" s="173"/>
      <c r="E1" s="173"/>
      <c r="F1" s="173"/>
      <c r="G1" s="173"/>
      <c r="H1" s="173"/>
      <c r="I1" s="124"/>
    </row>
    <row r="2" spans="1:11" x14ac:dyDescent="0.25">
      <c r="A2" s="177" t="s">
        <v>122</v>
      </c>
      <c r="B2" s="177"/>
      <c r="C2" s="177"/>
      <c r="D2" s="177"/>
      <c r="E2" s="177"/>
      <c r="F2" s="177"/>
      <c r="G2" s="177"/>
      <c r="H2" s="177"/>
    </row>
    <row r="3" spans="1:11" ht="57" x14ac:dyDescent="0.25">
      <c r="A3" s="175"/>
      <c r="B3" s="176" t="s">
        <v>14</v>
      </c>
      <c r="C3" s="160" t="s">
        <v>98</v>
      </c>
      <c r="D3" s="176" t="s">
        <v>2</v>
      </c>
      <c r="E3" s="176"/>
      <c r="F3" s="176" t="s">
        <v>1</v>
      </c>
      <c r="G3" s="174" t="s">
        <v>34</v>
      </c>
      <c r="H3" s="174" t="s">
        <v>33</v>
      </c>
    </row>
    <row r="4" spans="1:11" x14ac:dyDescent="0.25">
      <c r="A4" s="175"/>
      <c r="B4" s="176"/>
      <c r="C4" s="161" t="s">
        <v>43</v>
      </c>
      <c r="D4" s="161" t="s">
        <v>43</v>
      </c>
      <c r="E4" s="161" t="s">
        <v>0</v>
      </c>
      <c r="F4" s="176"/>
      <c r="G4" s="174"/>
      <c r="H4" s="174"/>
    </row>
    <row r="5" spans="1:11" ht="60" x14ac:dyDescent="0.25">
      <c r="A5" s="80" t="s">
        <v>8</v>
      </c>
      <c r="B5" s="117">
        <f>SUM(B6:B10)</f>
        <v>8.4899999999999984</v>
      </c>
      <c r="C5" s="81">
        <f>SUM(C6:C10)</f>
        <v>7512.82</v>
      </c>
      <c r="D5" s="81">
        <f>SUM(D6:D10)</f>
        <v>15.65</v>
      </c>
      <c r="E5" s="82">
        <f>D5/D$22</f>
        <v>0.83959227467811159</v>
      </c>
      <c r="F5" s="80"/>
      <c r="G5" s="83" t="s">
        <v>154</v>
      </c>
      <c r="H5" s="84"/>
      <c r="I5" s="123"/>
    </row>
    <row r="6" spans="1:11" ht="315" x14ac:dyDescent="0.25">
      <c r="A6" s="85" t="s">
        <v>124</v>
      </c>
      <c r="B6" s="86">
        <v>6.29</v>
      </c>
      <c r="C6" s="87">
        <v>4745.62</v>
      </c>
      <c r="D6" s="86">
        <f>ROUND(C6/30/16,2)</f>
        <v>9.89</v>
      </c>
      <c r="E6" s="88">
        <f>D6/D$22</f>
        <v>0.53057939914163088</v>
      </c>
      <c r="F6" s="89" t="s">
        <v>147</v>
      </c>
      <c r="G6" s="152" t="s">
        <v>157</v>
      </c>
      <c r="H6" s="90" t="s">
        <v>59</v>
      </c>
      <c r="I6" s="123"/>
      <c r="J6" s="123"/>
    </row>
    <row r="7" spans="1:11" ht="370.5" customHeight="1" x14ac:dyDescent="0.25">
      <c r="A7" s="85" t="s">
        <v>36</v>
      </c>
      <c r="B7" s="138">
        <v>1</v>
      </c>
      <c r="C7" s="87">
        <v>995.2</v>
      </c>
      <c r="D7" s="86">
        <f>ROUND(C7/30/16,2)</f>
        <v>2.0699999999999998</v>
      </c>
      <c r="E7" s="88">
        <f t="shared" ref="E7:E22" si="0">D7/D$22</f>
        <v>0.11105150214592273</v>
      </c>
      <c r="F7" s="89" t="s">
        <v>149</v>
      </c>
      <c r="G7" s="113" t="s">
        <v>148</v>
      </c>
      <c r="H7" s="90" t="s">
        <v>123</v>
      </c>
      <c r="I7" s="123"/>
      <c r="J7" s="123"/>
      <c r="K7" s="123"/>
    </row>
    <row r="8" spans="1:11" ht="135" x14ac:dyDescent="0.25">
      <c r="A8" s="91" t="s">
        <v>35</v>
      </c>
      <c r="B8" s="71">
        <v>0.5</v>
      </c>
      <c r="C8" s="93">
        <v>678.15</v>
      </c>
      <c r="D8" s="86">
        <f>ROUND(C8/30/16,2)</f>
        <v>1.41</v>
      </c>
      <c r="E8" s="88">
        <f t="shared" si="0"/>
        <v>7.5643776824034323E-2</v>
      </c>
      <c r="F8" s="89" t="s">
        <v>132</v>
      </c>
      <c r="G8" s="113" t="s">
        <v>150</v>
      </c>
      <c r="H8" s="90" t="s">
        <v>55</v>
      </c>
      <c r="I8" s="162"/>
      <c r="J8" s="123"/>
      <c r="K8" s="123"/>
    </row>
    <row r="9" spans="1:11" ht="135" x14ac:dyDescent="0.25">
      <c r="A9" s="91" t="s">
        <v>12</v>
      </c>
      <c r="B9" s="71">
        <v>0.5</v>
      </c>
      <c r="C9" s="93">
        <v>798.52</v>
      </c>
      <c r="D9" s="86">
        <f>ROUND(C9/30/16,2)</f>
        <v>1.66</v>
      </c>
      <c r="E9" s="88">
        <f t="shared" si="0"/>
        <v>8.9055793991416304E-2</v>
      </c>
      <c r="F9" s="89" t="s">
        <v>152</v>
      </c>
      <c r="G9" s="113" t="s">
        <v>151</v>
      </c>
      <c r="H9" s="90" t="s">
        <v>60</v>
      </c>
      <c r="I9" s="123"/>
      <c r="J9" s="123"/>
      <c r="K9" s="123"/>
    </row>
    <row r="10" spans="1:11" ht="135" x14ac:dyDescent="0.25">
      <c r="A10" s="91" t="s">
        <v>13</v>
      </c>
      <c r="B10" s="71">
        <v>0.2</v>
      </c>
      <c r="C10" s="93">
        <v>295.33</v>
      </c>
      <c r="D10" s="86">
        <f>ROUND(C10/30/16,2)</f>
        <v>0.62</v>
      </c>
      <c r="E10" s="88">
        <f t="shared" si="0"/>
        <v>3.3261802575107295E-2</v>
      </c>
      <c r="F10" s="89" t="s">
        <v>153</v>
      </c>
      <c r="G10" s="113" t="s">
        <v>158</v>
      </c>
      <c r="H10" s="90" t="s">
        <v>61</v>
      </c>
      <c r="I10" s="123"/>
      <c r="J10" s="123"/>
      <c r="K10" s="123"/>
    </row>
    <row r="11" spans="1:11" ht="57" x14ac:dyDescent="0.25">
      <c r="A11" s="80" t="s">
        <v>7</v>
      </c>
      <c r="B11" s="94"/>
      <c r="C11" s="81">
        <f>SUM(C12:C21)</f>
        <v>1435.2</v>
      </c>
      <c r="D11" s="81">
        <f>SUM(D12:D21)</f>
        <v>2.9899999999999998</v>
      </c>
      <c r="E11" s="95">
        <f t="shared" si="0"/>
        <v>0.16040772532188841</v>
      </c>
      <c r="F11" s="96"/>
      <c r="G11" s="96"/>
      <c r="H11" s="96"/>
    </row>
    <row r="12" spans="1:11" ht="30" x14ac:dyDescent="0.25">
      <c r="A12" s="113" t="str">
        <f>'3.2. pielikums'!A12</f>
        <v>Kancelejas preces un biroja preces</v>
      </c>
      <c r="B12" s="97"/>
      <c r="C12" s="86">
        <f>30*16*D12</f>
        <v>43.199999999999996</v>
      </c>
      <c r="D12" s="98">
        <f>'3.4. pielikums'!AJ10</f>
        <v>0.09</v>
      </c>
      <c r="E12" s="88">
        <f t="shared" si="0"/>
        <v>4.8283261802575103E-3</v>
      </c>
      <c r="F12" s="90" t="str">
        <f>'3.2. pielikums'!F12</f>
        <v>0.09 euro/dienā * 30 dienas * 16 klienti = 43.20 euro/mēn. (par 16 klientiem)</v>
      </c>
      <c r="G12" s="169" t="s">
        <v>159</v>
      </c>
      <c r="H12" s="73"/>
    </row>
    <row r="13" spans="1:11" ht="30" x14ac:dyDescent="0.25">
      <c r="A13" s="113" t="str">
        <f>'3.2. pielikums'!A13</f>
        <v>Saimniecības un higiēnas preces</v>
      </c>
      <c r="B13" s="97"/>
      <c r="C13" s="98">
        <f t="shared" ref="C13:C20" si="1">30*16*D13</f>
        <v>76.8</v>
      </c>
      <c r="D13" s="98">
        <f>'3.4. pielikums'!AJ8</f>
        <v>0.16</v>
      </c>
      <c r="E13" s="88">
        <f t="shared" si="0"/>
        <v>8.5836909871244635E-3</v>
      </c>
      <c r="F13" s="99" t="str">
        <f>'3.2. pielikums'!F13</f>
        <v>0.16 euro/dienā * 30 dienas * 16 klienti = 76.80 euro/mēn. (par 16 klientiem)</v>
      </c>
      <c r="G13" s="170"/>
      <c r="H13" s="73"/>
    </row>
    <row r="14" spans="1:11" ht="30" x14ac:dyDescent="0.25">
      <c r="A14" s="113" t="str">
        <f>'3.2. pielikums'!A14</f>
        <v>Transports (degviela, īre, apkope, adrošināšana u.c.)</v>
      </c>
      <c r="B14" s="97"/>
      <c r="C14" s="98">
        <f t="shared" si="1"/>
        <v>57.599999999999994</v>
      </c>
      <c r="D14" s="98">
        <f>'3.4. pielikums'!AJ11</f>
        <v>0.12</v>
      </c>
      <c r="E14" s="88">
        <f t="shared" si="0"/>
        <v>6.4377682403433476E-3</v>
      </c>
      <c r="F14" s="99" t="str">
        <f>'3.2. pielikums'!F14</f>
        <v>0.12 euro/dienā * 30 dienas * 16 klienti = 57.60 euro/mēn. (par 16 klientiem)</v>
      </c>
      <c r="G14" s="170"/>
      <c r="H14" s="73"/>
    </row>
    <row r="15" spans="1:11" ht="60" x14ac:dyDescent="0.25">
      <c r="A15" s="113" t="str">
        <f>'3.2. pielikums'!A15</f>
        <v>Telpas (īre, komunālie maksājumi, uzturēšanas pasākumi)</v>
      </c>
      <c r="B15" s="97"/>
      <c r="C15" s="98">
        <f t="shared" si="1"/>
        <v>489.6</v>
      </c>
      <c r="D15" s="98">
        <f>'3.4. pielikums'!AJ12</f>
        <v>1.02</v>
      </c>
      <c r="E15" s="88">
        <f t="shared" si="0"/>
        <v>5.4721030042918457E-2</v>
      </c>
      <c r="F15" s="99" t="str">
        <f>'3.2. pielikums'!F15</f>
        <v>1.02 euro/dienā * 30 dienas * 16 klienti = 489.60 euro/mēn (par 16 klientiem)</v>
      </c>
      <c r="G15" s="170"/>
      <c r="H15" s="100" t="s">
        <v>42</v>
      </c>
    </row>
    <row r="16" spans="1:11" ht="45" x14ac:dyDescent="0.25">
      <c r="A16" s="113" t="str">
        <f>'3.2. pielikums'!A16</f>
        <v>Saimnieciskie pamatlīdzekļi,  inventārs, inventāra remonts (materiāli un pakalpojums)</v>
      </c>
      <c r="B16" s="97"/>
      <c r="C16" s="98">
        <f t="shared" si="1"/>
        <v>72</v>
      </c>
      <c r="D16" s="98">
        <f>'3.4. pielikums'!AJ16</f>
        <v>0.15</v>
      </c>
      <c r="E16" s="88">
        <f t="shared" si="0"/>
        <v>8.0472103004291841E-3</v>
      </c>
      <c r="F16" s="99" t="str">
        <f>'3.2. pielikums'!F16</f>
        <v>0.15 euro dienā * 30 dienas * 16 klienti = 72.00 euro/mēn. (par 16 klientiem)</v>
      </c>
      <c r="G16" s="170"/>
      <c r="H16" s="73"/>
    </row>
    <row r="17" spans="1:8" ht="30" x14ac:dyDescent="0.25">
      <c r="A17" s="113" t="str">
        <f>'3.2. pielikums'!A17</f>
        <v>Sakaru pakalpojumi (telefons, internets, pasts)</v>
      </c>
      <c r="B17" s="97"/>
      <c r="C17" s="98">
        <f t="shared" si="1"/>
        <v>129.60000000000002</v>
      </c>
      <c r="D17" s="98">
        <f>'3.4. pielikums'!AJ6</f>
        <v>0.27</v>
      </c>
      <c r="E17" s="88">
        <f t="shared" si="0"/>
        <v>1.4484978540772533E-2</v>
      </c>
      <c r="F17" s="99" t="str">
        <f>'3.2. pielikums'!F17</f>
        <v>0.27 euro/dienā * 30 dienas * 16 klienti = 129.60 euro/mēn. (par 16 klientiem)</v>
      </c>
      <c r="G17" s="170"/>
      <c r="H17" s="73"/>
    </row>
    <row r="18" spans="1:8" ht="30" x14ac:dyDescent="0.25">
      <c r="A18" s="113" t="str">
        <f>'3.2. pielikums'!A18</f>
        <v>Darbinieku izglītības izdevumi</v>
      </c>
      <c r="B18" s="97"/>
      <c r="C18" s="86">
        <f t="shared" si="1"/>
        <v>28.799999999999997</v>
      </c>
      <c r="D18" s="98">
        <f>'3.4. pielikums'!AJ14</f>
        <v>0.06</v>
      </c>
      <c r="E18" s="88">
        <f t="shared" si="0"/>
        <v>3.2188841201716738E-3</v>
      </c>
      <c r="F18" s="90" t="str">
        <f>'3.2. pielikums'!F18</f>
        <v>0.06 euro/dienā * 30 dienas * 16 klienti = 28.80 euro/mēn. (par 16 klientiem)</v>
      </c>
      <c r="G18" s="170"/>
      <c r="H18" s="73"/>
    </row>
    <row r="19" spans="1:8" ht="60" x14ac:dyDescent="0.25">
      <c r="A19" s="113" t="str">
        <f>'3.2. pielikums'!A19</f>
        <v>Ar admin.darbību saistītie izdevumi (darba aizsardz.sist.uzturēš.pak., bankas konta apkalp. u.c.)</v>
      </c>
      <c r="B19" s="97"/>
      <c r="C19" s="98">
        <f t="shared" si="1"/>
        <v>124.80000000000001</v>
      </c>
      <c r="D19" s="98">
        <f>'3.4. pielikums'!AJ15</f>
        <v>0.26</v>
      </c>
      <c r="E19" s="88">
        <f t="shared" si="0"/>
        <v>1.3948497854077254E-2</v>
      </c>
      <c r="F19" s="99" t="str">
        <f>'3.2. pielikums'!F19</f>
        <v>0.26 euro/dienā * 30 dienas * 16 klienti = 124.80 euro/mēn. (par 16 klientiem)</v>
      </c>
      <c r="G19" s="171"/>
      <c r="H19" s="73"/>
    </row>
    <row r="20" spans="1:8" ht="45" x14ac:dyDescent="0.25">
      <c r="A20" s="90" t="s">
        <v>52</v>
      </c>
      <c r="B20" s="101"/>
      <c r="C20" s="86">
        <f t="shared" si="1"/>
        <v>153.6</v>
      </c>
      <c r="D20" s="98">
        <f>'3.5. pielikums'!F18</f>
        <v>0.32</v>
      </c>
      <c r="E20" s="88">
        <f t="shared" si="0"/>
        <v>1.7167381974248927E-2</v>
      </c>
      <c r="F20" s="90" t="s">
        <v>115</v>
      </c>
      <c r="G20" s="108" t="s">
        <v>94</v>
      </c>
      <c r="H20" s="73"/>
    </row>
    <row r="21" spans="1:8" ht="60" x14ac:dyDescent="0.25">
      <c r="A21" s="90" t="str">
        <f>'3.2. pielikums'!A21</f>
        <v>Supervīzija</v>
      </c>
      <c r="B21" s="101"/>
      <c r="C21" s="92">
        <f>30*16*D21</f>
        <v>259.20000000000005</v>
      </c>
      <c r="D21" s="92">
        <f>'3.6. pielikums'!G10</f>
        <v>0.54</v>
      </c>
      <c r="E21" s="102">
        <f t="shared" si="0"/>
        <v>2.8969957081545067E-2</v>
      </c>
      <c r="F21" s="90" t="s">
        <v>120</v>
      </c>
      <c r="G21" s="108" t="str">
        <f>'3.2. pielikums'!G21</f>
        <v>Aprēķinu skat. 3.6. pielikumā.
Obligātās supervīzijas prasības sociālo pakalpojumu sniedzējiem noteiktas Ministru kabineta 2017. gada 13. jūnija noteikumu Nr. 338 9.2. apakšpunktā un 186. punktā.</v>
      </c>
      <c r="H21" s="73"/>
    </row>
    <row r="22" spans="1:8" x14ac:dyDescent="0.25">
      <c r="A22" s="119" t="s">
        <v>114</v>
      </c>
      <c r="B22" s="79"/>
      <c r="C22" s="81">
        <f>C11+C5</f>
        <v>8948.02</v>
      </c>
      <c r="D22" s="81">
        <f>D11+D5</f>
        <v>18.64</v>
      </c>
      <c r="E22" s="95">
        <f t="shared" si="0"/>
        <v>1</v>
      </c>
      <c r="F22" s="122"/>
      <c r="G22" s="118"/>
      <c r="H22" s="118"/>
    </row>
    <row r="23" spans="1:8" x14ac:dyDescent="0.25">
      <c r="D23" s="123"/>
    </row>
    <row r="24" spans="1:8" x14ac:dyDescent="0.25">
      <c r="D24" s="123"/>
    </row>
    <row r="25" spans="1:8" x14ac:dyDescent="0.25">
      <c r="D25" s="125"/>
    </row>
  </sheetData>
  <mergeCells count="9">
    <mergeCell ref="A1:H1"/>
    <mergeCell ref="H3:H4"/>
    <mergeCell ref="G12:G19"/>
    <mergeCell ref="A3:A4"/>
    <mergeCell ref="B3:B4"/>
    <mergeCell ref="D3:E3"/>
    <mergeCell ref="F3:F4"/>
    <mergeCell ref="G3:G4"/>
    <mergeCell ref="A2:H2"/>
  </mergeCells>
  <pageMargins left="0.70866141732283472" right="0.70866141732283472" top="0.74803149606299213" bottom="0.74803149606299213" header="0.31496062992125984" footer="0.31496062992125984"/>
  <pageSetup paperSize="9" scale="3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2"/>
  <sheetViews>
    <sheetView zoomScale="80" zoomScaleNormal="80" workbookViewId="0">
      <selection sqref="A1:AJ1"/>
    </sheetView>
  </sheetViews>
  <sheetFormatPr defaultRowHeight="15" x14ac:dyDescent="0.25"/>
  <cols>
    <col min="1" max="1" width="6.28515625" style="2" customWidth="1"/>
    <col min="2" max="2" width="25.7109375" style="2" customWidth="1"/>
    <col min="3" max="3" width="8.5703125" style="2" customWidth="1"/>
    <col min="4" max="4" width="8.28515625" style="2" customWidth="1"/>
    <col min="5" max="5" width="7.5703125" style="2" customWidth="1"/>
    <col min="6" max="6" width="8.7109375" style="2" customWidth="1"/>
    <col min="7" max="7" width="8.28515625" style="2" customWidth="1"/>
    <col min="8" max="8" width="8.7109375" style="2" customWidth="1"/>
    <col min="9" max="9" width="7" style="2" customWidth="1"/>
    <col min="10" max="10" width="8.140625" style="2" customWidth="1"/>
    <col min="11" max="11" width="8" style="2" customWidth="1"/>
    <col min="12" max="12" width="8.85546875" style="2" customWidth="1"/>
    <col min="13" max="13" width="15.85546875" style="2" customWidth="1"/>
    <col min="14" max="22" width="7.28515625" style="2" customWidth="1"/>
    <col min="23" max="23" width="8.85546875" style="2" customWidth="1"/>
    <col min="24" max="24" width="15.85546875" style="2" customWidth="1"/>
    <col min="25" max="33" width="7.28515625" style="2" customWidth="1"/>
    <col min="34" max="34" width="8.85546875" style="2" customWidth="1"/>
    <col min="35" max="36" width="15.85546875" style="2" customWidth="1"/>
    <col min="37" max="37" width="9.140625" style="2"/>
    <col min="38" max="38" width="9.140625" style="2" customWidth="1"/>
    <col min="39" max="16384" width="9.140625" style="2"/>
  </cols>
  <sheetData>
    <row r="1" spans="1:38" x14ac:dyDescent="0.25">
      <c r="A1" s="173" t="s">
        <v>68</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row>
    <row r="2" spans="1:38" ht="15.75" thickBot="1" x14ac:dyDescent="0.3">
      <c r="A2" s="184" t="s">
        <v>31</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3" spans="1:38" x14ac:dyDescent="0.25">
      <c r="A3" s="3"/>
      <c r="B3" s="4"/>
      <c r="C3" s="185" t="s">
        <v>65</v>
      </c>
      <c r="D3" s="186"/>
      <c r="E3" s="186"/>
      <c r="F3" s="186"/>
      <c r="G3" s="186"/>
      <c r="H3" s="186"/>
      <c r="I3" s="186"/>
      <c r="J3" s="186"/>
      <c r="K3" s="186"/>
      <c r="L3" s="186"/>
      <c r="M3" s="189" t="s">
        <v>64</v>
      </c>
      <c r="N3" s="191" t="s">
        <v>66</v>
      </c>
      <c r="O3" s="186"/>
      <c r="P3" s="186"/>
      <c r="Q3" s="186"/>
      <c r="R3" s="186"/>
      <c r="S3" s="186"/>
      <c r="T3" s="186"/>
      <c r="U3" s="186"/>
      <c r="V3" s="186"/>
      <c r="W3" s="186"/>
      <c r="X3" s="189" t="s">
        <v>44</v>
      </c>
      <c r="Y3" s="181" t="s">
        <v>84</v>
      </c>
      <c r="Z3" s="182"/>
      <c r="AA3" s="182"/>
      <c r="AB3" s="182"/>
      <c r="AC3" s="182"/>
      <c r="AD3" s="182"/>
      <c r="AE3" s="182"/>
      <c r="AF3" s="182"/>
      <c r="AG3" s="182"/>
      <c r="AH3" s="183"/>
      <c r="AI3" s="193" t="s">
        <v>85</v>
      </c>
      <c r="AJ3" s="187" t="s">
        <v>45</v>
      </c>
    </row>
    <row r="4" spans="1:38" ht="30" x14ac:dyDescent="0.25">
      <c r="A4" s="5" t="s">
        <v>63</v>
      </c>
      <c r="B4" s="6" t="s">
        <v>15</v>
      </c>
      <c r="C4" s="6" t="s">
        <v>19</v>
      </c>
      <c r="D4" s="6" t="s">
        <v>20</v>
      </c>
      <c r="E4" s="6" t="s">
        <v>21</v>
      </c>
      <c r="F4" s="6" t="s">
        <v>22</v>
      </c>
      <c r="G4" s="6" t="s">
        <v>23</v>
      </c>
      <c r="H4" s="6" t="s">
        <v>24</v>
      </c>
      <c r="I4" s="6" t="s">
        <v>25</v>
      </c>
      <c r="J4" s="6" t="s">
        <v>26</v>
      </c>
      <c r="K4" s="7" t="s">
        <v>27</v>
      </c>
      <c r="L4" s="6" t="s">
        <v>102</v>
      </c>
      <c r="M4" s="190"/>
      <c r="N4" s="8" t="s">
        <v>19</v>
      </c>
      <c r="O4" s="6" t="s">
        <v>20</v>
      </c>
      <c r="P4" s="6" t="s">
        <v>21</v>
      </c>
      <c r="Q4" s="6" t="s">
        <v>22</v>
      </c>
      <c r="R4" s="6" t="s">
        <v>23</v>
      </c>
      <c r="S4" s="6" t="s">
        <v>24</v>
      </c>
      <c r="T4" s="6" t="s">
        <v>25</v>
      </c>
      <c r="U4" s="6" t="s">
        <v>26</v>
      </c>
      <c r="V4" s="7" t="s">
        <v>27</v>
      </c>
      <c r="W4" s="6" t="s">
        <v>102</v>
      </c>
      <c r="X4" s="190"/>
      <c r="Y4" s="8" t="s">
        <v>19</v>
      </c>
      <c r="Z4" s="6" t="s">
        <v>20</v>
      </c>
      <c r="AA4" s="6" t="s">
        <v>21</v>
      </c>
      <c r="AB4" s="6" t="s">
        <v>22</v>
      </c>
      <c r="AC4" s="6" t="s">
        <v>23</v>
      </c>
      <c r="AD4" s="6" t="s">
        <v>24</v>
      </c>
      <c r="AE4" s="6" t="s">
        <v>25</v>
      </c>
      <c r="AF4" s="6" t="s">
        <v>26</v>
      </c>
      <c r="AG4" s="7" t="s">
        <v>27</v>
      </c>
      <c r="AH4" s="9" t="s">
        <v>102</v>
      </c>
      <c r="AI4" s="194"/>
      <c r="AJ4" s="188"/>
      <c r="AL4" s="10"/>
    </row>
    <row r="5" spans="1:38" x14ac:dyDescent="0.25">
      <c r="A5" s="11">
        <v>1</v>
      </c>
      <c r="B5" s="12" t="s">
        <v>99</v>
      </c>
      <c r="C5" s="13">
        <v>8.98</v>
      </c>
      <c r="D5" s="13">
        <v>7.37</v>
      </c>
      <c r="E5" s="13">
        <v>9.9600000000000009</v>
      </c>
      <c r="F5" s="13">
        <v>6.86</v>
      </c>
      <c r="G5" s="14">
        <v>9.2200000000000006</v>
      </c>
      <c r="H5" s="13">
        <v>5.03</v>
      </c>
      <c r="I5" s="13">
        <v>4.2560000000000002</v>
      </c>
      <c r="J5" s="13">
        <v>9.5500000000000007</v>
      </c>
      <c r="K5" s="15">
        <v>8.202</v>
      </c>
      <c r="L5" s="13">
        <v>9.1199999999999992</v>
      </c>
      <c r="M5" s="16">
        <f t="shared" ref="M5:M16" si="0">ROUND(AVERAGE(C5:L5),2)</f>
        <v>7.85</v>
      </c>
      <c r="N5" s="17">
        <v>8.98</v>
      </c>
      <c r="O5" s="13">
        <v>7.37</v>
      </c>
      <c r="P5" s="13">
        <v>9.9600000000000009</v>
      </c>
      <c r="Q5" s="13">
        <v>6.86</v>
      </c>
      <c r="R5" s="14">
        <v>9.2200000000000006</v>
      </c>
      <c r="S5" s="13">
        <v>5.03</v>
      </c>
      <c r="T5" s="13">
        <v>5.0579999999999998</v>
      </c>
      <c r="U5" s="13">
        <v>11.16</v>
      </c>
      <c r="V5" s="15">
        <v>8.4090000000000007</v>
      </c>
      <c r="W5" s="13">
        <v>9.1199999999999992</v>
      </c>
      <c r="X5" s="16">
        <f>ROUND(AVERAGE(N5:W5),2)</f>
        <v>8.1199999999999992</v>
      </c>
      <c r="Y5" s="18">
        <v>8.98</v>
      </c>
      <c r="Z5" s="13">
        <v>7.37</v>
      </c>
      <c r="AA5" s="13">
        <v>9.9600000000000009</v>
      </c>
      <c r="AB5" s="13">
        <v>6.86</v>
      </c>
      <c r="AC5" s="13">
        <v>9.2200000000000006</v>
      </c>
      <c r="AD5" s="13">
        <v>5.03</v>
      </c>
      <c r="AE5" s="13">
        <v>7.28</v>
      </c>
      <c r="AF5" s="13">
        <v>10.11</v>
      </c>
      <c r="AG5" s="19">
        <v>9.2100000000000009</v>
      </c>
      <c r="AH5" s="20">
        <v>10.38</v>
      </c>
      <c r="AI5" s="16">
        <f>ROUND(AVERAGE(Y5:AH5),2)</f>
        <v>8.44</v>
      </c>
      <c r="AJ5" s="21">
        <f>ROUND((M5+X5+AI5)/3,2)</f>
        <v>8.14</v>
      </c>
      <c r="AL5" s="22"/>
    </row>
    <row r="6" spans="1:38" ht="30" x14ac:dyDescent="0.25">
      <c r="A6" s="11">
        <v>2</v>
      </c>
      <c r="B6" s="12" t="s">
        <v>10</v>
      </c>
      <c r="C6" s="13">
        <v>0.11</v>
      </c>
      <c r="D6" s="13">
        <v>0.05</v>
      </c>
      <c r="E6" s="13">
        <v>0.08</v>
      </c>
      <c r="F6" s="13">
        <v>0.14000000000000001</v>
      </c>
      <c r="G6" s="14">
        <v>0.09</v>
      </c>
      <c r="H6" s="13">
        <v>1.88</v>
      </c>
      <c r="I6" s="13">
        <v>0.1</v>
      </c>
      <c r="J6" s="13">
        <v>0.06</v>
      </c>
      <c r="K6" s="15">
        <v>6.5000000000000002E-2</v>
      </c>
      <c r="L6" s="13">
        <v>0.12</v>
      </c>
      <c r="M6" s="16">
        <f t="shared" si="0"/>
        <v>0.27</v>
      </c>
      <c r="N6" s="17">
        <v>0.11</v>
      </c>
      <c r="O6" s="13">
        <v>0.05</v>
      </c>
      <c r="P6" s="13">
        <v>0.08</v>
      </c>
      <c r="Q6" s="13">
        <v>0.14000000000000001</v>
      </c>
      <c r="R6" s="14">
        <v>0.09</v>
      </c>
      <c r="S6" s="13">
        <v>1.88</v>
      </c>
      <c r="T6" s="13">
        <v>0.111</v>
      </c>
      <c r="U6" s="13">
        <v>0.12</v>
      </c>
      <c r="V6" s="15">
        <v>0.108</v>
      </c>
      <c r="W6" s="13">
        <v>0.12</v>
      </c>
      <c r="X6" s="16">
        <f>ROUND(AVERAGE(N6:W6),2)</f>
        <v>0.28000000000000003</v>
      </c>
      <c r="Y6" s="18">
        <v>0.11</v>
      </c>
      <c r="Z6" s="13">
        <v>0.05</v>
      </c>
      <c r="AA6" s="13">
        <v>0.08</v>
      </c>
      <c r="AB6" s="13">
        <v>0.14000000000000001</v>
      </c>
      <c r="AC6" s="13">
        <v>0.09</v>
      </c>
      <c r="AD6" s="13">
        <v>1.88</v>
      </c>
      <c r="AE6" s="13">
        <v>0.12</v>
      </c>
      <c r="AF6" s="13">
        <v>0.05</v>
      </c>
      <c r="AG6" s="19">
        <v>0.11</v>
      </c>
      <c r="AH6" s="20">
        <v>7.0000000000000007E-2</v>
      </c>
      <c r="AI6" s="16">
        <f t="shared" ref="AI6:AI16" si="1">ROUND(AVERAGE(Y6:AH6),2)</f>
        <v>0.27</v>
      </c>
      <c r="AJ6" s="21">
        <f t="shared" ref="AJ6:AJ16" si="2">ROUND((M6+X6+AI6)/3,2)</f>
        <v>0.27</v>
      </c>
      <c r="AL6" s="22"/>
    </row>
    <row r="7" spans="1:38" x14ac:dyDescent="0.25">
      <c r="A7" s="11">
        <v>3</v>
      </c>
      <c r="B7" s="12" t="s">
        <v>100</v>
      </c>
      <c r="C7" s="23"/>
      <c r="D7" s="23"/>
      <c r="E7" s="23"/>
      <c r="F7" s="23"/>
      <c r="G7" s="24"/>
      <c r="H7" s="23"/>
      <c r="I7" s="13">
        <v>0.31</v>
      </c>
      <c r="J7" s="23"/>
      <c r="K7" s="15">
        <v>0.317</v>
      </c>
      <c r="L7" s="23"/>
      <c r="M7" s="16">
        <f t="shared" si="0"/>
        <v>0.31</v>
      </c>
      <c r="N7" s="25"/>
      <c r="O7" s="23"/>
      <c r="P7" s="23"/>
      <c r="Q7" s="23"/>
      <c r="R7" s="24"/>
      <c r="S7" s="23"/>
      <c r="T7" s="23"/>
      <c r="U7" s="23"/>
      <c r="V7" s="26"/>
      <c r="W7" s="23"/>
      <c r="X7" s="16">
        <v>0</v>
      </c>
      <c r="Y7" s="27"/>
      <c r="Z7" s="23"/>
      <c r="AA7" s="23"/>
      <c r="AB7" s="23"/>
      <c r="AC7" s="23"/>
      <c r="AD7" s="23"/>
      <c r="AE7" s="23"/>
      <c r="AF7" s="23"/>
      <c r="AG7" s="28"/>
      <c r="AH7" s="29"/>
      <c r="AI7" s="16">
        <v>0</v>
      </c>
      <c r="AJ7" s="21">
        <f t="shared" si="2"/>
        <v>0.1</v>
      </c>
      <c r="AL7" s="22"/>
    </row>
    <row r="8" spans="1:38" ht="30" x14ac:dyDescent="0.25">
      <c r="A8" s="11">
        <v>4</v>
      </c>
      <c r="B8" s="12" t="s">
        <v>6</v>
      </c>
      <c r="C8" s="13">
        <v>0.1</v>
      </c>
      <c r="D8" s="13">
        <v>0.12</v>
      </c>
      <c r="E8" s="13">
        <v>0.19</v>
      </c>
      <c r="F8" s="13">
        <v>0.11</v>
      </c>
      <c r="G8" s="14">
        <v>0.04</v>
      </c>
      <c r="H8" s="13">
        <v>7.0000000000000007E-2</v>
      </c>
      <c r="I8" s="13">
        <v>1.036</v>
      </c>
      <c r="J8" s="13">
        <v>0.04</v>
      </c>
      <c r="K8" s="15">
        <v>0.438</v>
      </c>
      <c r="L8" s="13">
        <v>0.08</v>
      </c>
      <c r="M8" s="16">
        <f t="shared" si="0"/>
        <v>0.22</v>
      </c>
      <c r="N8" s="17">
        <v>0.1</v>
      </c>
      <c r="O8" s="13">
        <v>0.12</v>
      </c>
      <c r="P8" s="13">
        <v>0.19</v>
      </c>
      <c r="Q8" s="13">
        <v>0.11</v>
      </c>
      <c r="R8" s="14">
        <v>0.04</v>
      </c>
      <c r="S8" s="13">
        <v>7.0000000000000007E-2</v>
      </c>
      <c r="T8" s="13">
        <v>0.02</v>
      </c>
      <c r="U8" s="13">
        <v>0.09</v>
      </c>
      <c r="V8" s="15">
        <v>0.503</v>
      </c>
      <c r="W8" s="13">
        <v>0.08</v>
      </c>
      <c r="X8" s="16">
        <f t="shared" ref="X8:X16" si="3">ROUND(AVERAGE(N8:W8),2)</f>
        <v>0.13</v>
      </c>
      <c r="Y8" s="18">
        <v>0.1</v>
      </c>
      <c r="Z8" s="13">
        <v>0.12</v>
      </c>
      <c r="AA8" s="13">
        <v>0.19</v>
      </c>
      <c r="AB8" s="13">
        <v>0.11</v>
      </c>
      <c r="AC8" s="13">
        <v>0.04</v>
      </c>
      <c r="AD8" s="13">
        <v>7.0000000000000007E-2</v>
      </c>
      <c r="AE8" s="13">
        <v>0.06</v>
      </c>
      <c r="AF8" s="13">
        <v>0.02</v>
      </c>
      <c r="AG8" s="19">
        <v>0.47</v>
      </c>
      <c r="AH8" s="20">
        <v>0.2</v>
      </c>
      <c r="AI8" s="16">
        <f t="shared" si="1"/>
        <v>0.14000000000000001</v>
      </c>
      <c r="AJ8" s="21">
        <f>ROUND((M8+X8+AI8)/3,2)</f>
        <v>0.16</v>
      </c>
      <c r="AL8" s="22"/>
    </row>
    <row r="9" spans="1:38" ht="30" x14ac:dyDescent="0.25">
      <c r="A9" s="11">
        <v>5</v>
      </c>
      <c r="B9" s="12" t="s">
        <v>101</v>
      </c>
      <c r="C9" s="23"/>
      <c r="D9" s="23"/>
      <c r="E9" s="23"/>
      <c r="F9" s="23"/>
      <c r="G9" s="24"/>
      <c r="H9" s="23"/>
      <c r="I9" s="13">
        <v>0.34</v>
      </c>
      <c r="J9" s="23"/>
      <c r="K9" s="15">
        <v>0.497</v>
      </c>
      <c r="L9" s="23"/>
      <c r="M9" s="16">
        <f t="shared" si="0"/>
        <v>0.42</v>
      </c>
      <c r="N9" s="25"/>
      <c r="O9" s="23"/>
      <c r="P9" s="23"/>
      <c r="Q9" s="23"/>
      <c r="R9" s="23"/>
      <c r="S9" s="23"/>
      <c r="T9" s="23"/>
      <c r="U9" s="23"/>
      <c r="V9" s="15">
        <v>0.43099999999999999</v>
      </c>
      <c r="W9" s="23"/>
      <c r="X9" s="16">
        <f t="shared" si="3"/>
        <v>0.43</v>
      </c>
      <c r="Y9" s="27"/>
      <c r="Z9" s="23"/>
      <c r="AA9" s="23"/>
      <c r="AB9" s="23"/>
      <c r="AC9" s="23"/>
      <c r="AD9" s="23"/>
      <c r="AE9" s="23"/>
      <c r="AF9" s="23"/>
      <c r="AG9" s="19">
        <v>0.43</v>
      </c>
      <c r="AH9" s="29"/>
      <c r="AI9" s="16">
        <f t="shared" si="1"/>
        <v>0.43</v>
      </c>
      <c r="AJ9" s="21">
        <f t="shared" si="2"/>
        <v>0.43</v>
      </c>
      <c r="AL9" s="22"/>
    </row>
    <row r="10" spans="1:38" ht="30" x14ac:dyDescent="0.25">
      <c r="A10" s="11">
        <v>6</v>
      </c>
      <c r="B10" s="12" t="s">
        <v>93</v>
      </c>
      <c r="C10" s="13">
        <v>0.1</v>
      </c>
      <c r="D10" s="13">
        <v>0.1</v>
      </c>
      <c r="E10" s="13">
        <v>0.18</v>
      </c>
      <c r="F10" s="13">
        <v>0.08</v>
      </c>
      <c r="G10" s="14">
        <v>0.02</v>
      </c>
      <c r="H10" s="13">
        <v>0.04</v>
      </c>
      <c r="I10" s="13">
        <v>7.4999999999999997E-2</v>
      </c>
      <c r="J10" s="13">
        <v>0.06</v>
      </c>
      <c r="K10" s="15">
        <v>0.16200000000000001</v>
      </c>
      <c r="L10" s="13">
        <v>0.04</v>
      </c>
      <c r="M10" s="16">
        <f t="shared" si="0"/>
        <v>0.09</v>
      </c>
      <c r="N10" s="17">
        <v>0.1</v>
      </c>
      <c r="O10" s="13">
        <v>0.1</v>
      </c>
      <c r="P10" s="13">
        <v>0.18</v>
      </c>
      <c r="Q10" s="13">
        <v>0.08</v>
      </c>
      <c r="R10" s="14">
        <v>0.02</v>
      </c>
      <c r="S10" s="13">
        <v>0.04</v>
      </c>
      <c r="T10" s="13">
        <v>8.9999999999999993E-3</v>
      </c>
      <c r="U10" s="13">
        <v>0.09</v>
      </c>
      <c r="V10" s="15">
        <v>0.25600000000000001</v>
      </c>
      <c r="W10" s="13">
        <v>0.04</v>
      </c>
      <c r="X10" s="16">
        <f t="shared" si="3"/>
        <v>0.09</v>
      </c>
      <c r="Y10" s="18">
        <v>0.1</v>
      </c>
      <c r="Z10" s="13">
        <v>0.1</v>
      </c>
      <c r="AA10" s="13">
        <v>0.18</v>
      </c>
      <c r="AB10" s="13">
        <v>0.08</v>
      </c>
      <c r="AC10" s="13">
        <v>0.02</v>
      </c>
      <c r="AD10" s="13">
        <v>0.04</v>
      </c>
      <c r="AE10" s="13">
        <v>0.01</v>
      </c>
      <c r="AF10" s="13">
        <v>0.01</v>
      </c>
      <c r="AG10" s="19">
        <v>0.25</v>
      </c>
      <c r="AH10" s="20">
        <v>0.05</v>
      </c>
      <c r="AI10" s="16">
        <f t="shared" si="1"/>
        <v>0.08</v>
      </c>
      <c r="AJ10" s="21">
        <f t="shared" si="2"/>
        <v>0.09</v>
      </c>
      <c r="AL10" s="22"/>
    </row>
    <row r="11" spans="1:38" ht="30" x14ac:dyDescent="0.25">
      <c r="A11" s="11">
        <v>7</v>
      </c>
      <c r="B11" s="12" t="s">
        <v>28</v>
      </c>
      <c r="C11" s="13">
        <v>0.1</v>
      </c>
      <c r="D11" s="13">
        <v>0.01</v>
      </c>
      <c r="E11" s="23"/>
      <c r="F11" s="13">
        <v>0.1</v>
      </c>
      <c r="G11" s="24"/>
      <c r="H11" s="13">
        <v>0.13</v>
      </c>
      <c r="I11" s="23"/>
      <c r="J11" s="23"/>
      <c r="K11" s="15">
        <v>0.313</v>
      </c>
      <c r="L11" s="13">
        <v>0.1</v>
      </c>
      <c r="M11" s="16">
        <f t="shared" si="0"/>
        <v>0.13</v>
      </c>
      <c r="N11" s="17">
        <v>0.1</v>
      </c>
      <c r="O11" s="13">
        <v>0.01</v>
      </c>
      <c r="P11" s="23"/>
      <c r="Q11" s="13">
        <v>0.1</v>
      </c>
      <c r="R11" s="24"/>
      <c r="S11" s="13">
        <v>0.13</v>
      </c>
      <c r="T11" s="23"/>
      <c r="U11" s="23"/>
      <c r="V11" s="15">
        <v>0.28299999999999997</v>
      </c>
      <c r="W11" s="13">
        <v>0.1</v>
      </c>
      <c r="X11" s="16">
        <f t="shared" si="3"/>
        <v>0.12</v>
      </c>
      <c r="Y11" s="18">
        <v>0.1</v>
      </c>
      <c r="Z11" s="13">
        <v>0.01</v>
      </c>
      <c r="AA11" s="23"/>
      <c r="AB11" s="13">
        <v>0.1</v>
      </c>
      <c r="AC11" s="23"/>
      <c r="AD11" s="13">
        <v>0.13</v>
      </c>
      <c r="AE11" s="23"/>
      <c r="AF11" s="23"/>
      <c r="AG11" s="19">
        <v>0.25</v>
      </c>
      <c r="AH11" s="29"/>
      <c r="AI11" s="16">
        <f t="shared" si="1"/>
        <v>0.12</v>
      </c>
      <c r="AJ11" s="21">
        <f t="shared" si="2"/>
        <v>0.12</v>
      </c>
      <c r="AL11" s="22"/>
    </row>
    <row r="12" spans="1:38" ht="45" x14ac:dyDescent="0.25">
      <c r="A12" s="11">
        <v>8</v>
      </c>
      <c r="B12" s="12" t="s">
        <v>29</v>
      </c>
      <c r="C12" s="13">
        <v>0.61</v>
      </c>
      <c r="D12" s="13">
        <v>0.28999999999999998</v>
      </c>
      <c r="E12" s="13">
        <v>1.29</v>
      </c>
      <c r="F12" s="13">
        <v>0.82</v>
      </c>
      <c r="G12" s="13">
        <v>0.85</v>
      </c>
      <c r="H12" s="13">
        <v>0.42</v>
      </c>
      <c r="I12" s="13">
        <v>2.17</v>
      </c>
      <c r="J12" s="13">
        <v>1.33</v>
      </c>
      <c r="K12" s="15">
        <v>2.0609999999999999</v>
      </c>
      <c r="L12" s="13">
        <v>0.65</v>
      </c>
      <c r="M12" s="16">
        <f t="shared" si="0"/>
        <v>1.05</v>
      </c>
      <c r="N12" s="17">
        <v>0.61</v>
      </c>
      <c r="O12" s="13">
        <v>0.28999999999999998</v>
      </c>
      <c r="P12" s="13">
        <v>1.29</v>
      </c>
      <c r="Q12" s="13">
        <v>0.82</v>
      </c>
      <c r="R12" s="13">
        <v>0.85</v>
      </c>
      <c r="S12" s="13">
        <v>0.42</v>
      </c>
      <c r="T12" s="13">
        <v>1.3819999999999999</v>
      </c>
      <c r="U12" s="13">
        <v>1.8</v>
      </c>
      <c r="V12" s="15">
        <v>2.2589999999999999</v>
      </c>
      <c r="W12" s="13">
        <v>0.65</v>
      </c>
      <c r="X12" s="16">
        <f t="shared" si="3"/>
        <v>1.04</v>
      </c>
      <c r="Y12" s="18">
        <v>0.61</v>
      </c>
      <c r="Z12" s="13">
        <v>0.28999999999999998</v>
      </c>
      <c r="AA12" s="13">
        <v>1.29</v>
      </c>
      <c r="AB12" s="13">
        <v>0.82</v>
      </c>
      <c r="AC12" s="13">
        <v>0.85</v>
      </c>
      <c r="AD12" s="13">
        <v>0.42</v>
      </c>
      <c r="AE12" s="13">
        <v>1.54</v>
      </c>
      <c r="AF12" s="13">
        <v>1.24</v>
      </c>
      <c r="AG12" s="19">
        <v>2.25</v>
      </c>
      <c r="AH12" s="20">
        <v>0.46</v>
      </c>
      <c r="AI12" s="16">
        <f t="shared" si="1"/>
        <v>0.98</v>
      </c>
      <c r="AJ12" s="21">
        <f t="shared" si="2"/>
        <v>1.02</v>
      </c>
      <c r="AL12" s="22"/>
    </row>
    <row r="13" spans="1:38" ht="30" x14ac:dyDescent="0.25">
      <c r="A13" s="11">
        <v>9</v>
      </c>
      <c r="B13" s="12" t="s">
        <v>16</v>
      </c>
      <c r="C13" s="13">
        <v>0.09</v>
      </c>
      <c r="D13" s="13">
        <v>0.05</v>
      </c>
      <c r="E13" s="13">
        <v>0.02</v>
      </c>
      <c r="F13" s="23"/>
      <c r="G13" s="14">
        <v>0.04</v>
      </c>
      <c r="H13" s="24"/>
      <c r="I13" s="30">
        <v>1.087</v>
      </c>
      <c r="J13" s="23"/>
      <c r="K13" s="31">
        <v>3.7999999999999999E-2</v>
      </c>
      <c r="L13" s="13">
        <v>0.02</v>
      </c>
      <c r="M13" s="16">
        <f t="shared" si="0"/>
        <v>0.19</v>
      </c>
      <c r="N13" s="17">
        <v>0.09</v>
      </c>
      <c r="O13" s="13">
        <v>0.05</v>
      </c>
      <c r="P13" s="13">
        <v>0.02</v>
      </c>
      <c r="Q13" s="23"/>
      <c r="R13" s="14">
        <v>0.04</v>
      </c>
      <c r="S13" s="24"/>
      <c r="T13" s="30">
        <v>1.27</v>
      </c>
      <c r="U13" s="23"/>
      <c r="V13" s="31">
        <v>5.8999999999999997E-2</v>
      </c>
      <c r="W13" s="13">
        <v>0.02</v>
      </c>
      <c r="X13" s="16">
        <f t="shared" si="3"/>
        <v>0.22</v>
      </c>
      <c r="Y13" s="18">
        <v>0.09</v>
      </c>
      <c r="Z13" s="13">
        <v>0.05</v>
      </c>
      <c r="AA13" s="13">
        <v>0.02</v>
      </c>
      <c r="AB13" s="23"/>
      <c r="AC13" s="13">
        <v>0.04</v>
      </c>
      <c r="AD13" s="23"/>
      <c r="AE13" s="13">
        <v>0.18</v>
      </c>
      <c r="AF13" s="13">
        <v>0.14000000000000001</v>
      </c>
      <c r="AG13" s="19">
        <v>0.06</v>
      </c>
      <c r="AH13" s="20">
        <v>7.0000000000000007E-2</v>
      </c>
      <c r="AI13" s="16">
        <f t="shared" si="1"/>
        <v>0.08</v>
      </c>
      <c r="AJ13" s="21">
        <f t="shared" si="2"/>
        <v>0.16</v>
      </c>
      <c r="AL13" s="22"/>
    </row>
    <row r="14" spans="1:38" ht="30" x14ac:dyDescent="0.25">
      <c r="A14" s="11">
        <v>10</v>
      </c>
      <c r="B14" s="12" t="s">
        <v>17</v>
      </c>
      <c r="C14" s="13">
        <v>0.08</v>
      </c>
      <c r="D14" s="13">
        <v>0.1</v>
      </c>
      <c r="E14" s="13">
        <v>0.02</v>
      </c>
      <c r="F14" s="13">
        <v>0.02</v>
      </c>
      <c r="G14" s="24"/>
      <c r="H14" s="13">
        <v>0.02</v>
      </c>
      <c r="I14" s="23"/>
      <c r="J14" s="30">
        <v>0.02</v>
      </c>
      <c r="K14" s="31">
        <v>9.8000000000000004E-2</v>
      </c>
      <c r="L14" s="13">
        <v>0.03</v>
      </c>
      <c r="M14" s="16">
        <f t="shared" si="0"/>
        <v>0.05</v>
      </c>
      <c r="N14" s="17">
        <v>0.08</v>
      </c>
      <c r="O14" s="13">
        <v>0.1</v>
      </c>
      <c r="P14" s="13">
        <v>0.02</v>
      </c>
      <c r="Q14" s="13">
        <v>0.02</v>
      </c>
      <c r="R14" s="24"/>
      <c r="S14" s="13">
        <v>0.02</v>
      </c>
      <c r="T14" s="24"/>
      <c r="U14" s="23"/>
      <c r="V14" s="15">
        <v>0.15</v>
      </c>
      <c r="W14" s="13">
        <v>0.03</v>
      </c>
      <c r="X14" s="16">
        <f t="shared" si="3"/>
        <v>0.06</v>
      </c>
      <c r="Y14" s="18">
        <v>0.08</v>
      </c>
      <c r="Z14" s="13">
        <v>0.1</v>
      </c>
      <c r="AA14" s="13">
        <v>0.02</v>
      </c>
      <c r="AB14" s="13">
        <v>0.02</v>
      </c>
      <c r="AC14" s="23"/>
      <c r="AD14" s="13">
        <v>0.02</v>
      </c>
      <c r="AE14" s="23"/>
      <c r="AF14" s="13">
        <v>0.04</v>
      </c>
      <c r="AG14" s="19">
        <v>0.15</v>
      </c>
      <c r="AH14" s="20">
        <v>0.04</v>
      </c>
      <c r="AI14" s="16">
        <f t="shared" si="1"/>
        <v>0.06</v>
      </c>
      <c r="AJ14" s="21">
        <f t="shared" si="2"/>
        <v>0.06</v>
      </c>
      <c r="AL14" s="22"/>
    </row>
    <row r="15" spans="1:38" ht="60" x14ac:dyDescent="0.25">
      <c r="A15" s="11">
        <v>11</v>
      </c>
      <c r="B15" s="12" t="s">
        <v>18</v>
      </c>
      <c r="C15" s="13">
        <v>7.0000000000000007E-2</v>
      </c>
      <c r="D15" s="13">
        <v>0.04</v>
      </c>
      <c r="E15" s="13">
        <v>0.16</v>
      </c>
      <c r="F15" s="13">
        <v>0.02</v>
      </c>
      <c r="G15" s="14">
        <v>0.06</v>
      </c>
      <c r="H15" s="13">
        <v>0.57999999999999996</v>
      </c>
      <c r="I15" s="23"/>
      <c r="J15" s="30">
        <v>0.44</v>
      </c>
      <c r="K15" s="31">
        <v>0.32400000000000001</v>
      </c>
      <c r="L15" s="13">
        <v>0.1</v>
      </c>
      <c r="M15" s="16">
        <f t="shared" si="0"/>
        <v>0.2</v>
      </c>
      <c r="N15" s="17">
        <v>7.0000000000000007E-2</v>
      </c>
      <c r="O15" s="13">
        <v>0.04</v>
      </c>
      <c r="P15" s="13">
        <v>0.16</v>
      </c>
      <c r="Q15" s="13">
        <v>0.02</v>
      </c>
      <c r="R15" s="14">
        <v>0.06</v>
      </c>
      <c r="S15" s="13">
        <v>0.57999999999999996</v>
      </c>
      <c r="T15" s="30">
        <v>3.0000000000000001E-3</v>
      </c>
      <c r="U15" s="30">
        <v>0.95</v>
      </c>
      <c r="V15" s="15">
        <v>1.1459999999999999</v>
      </c>
      <c r="W15" s="13">
        <v>0.1</v>
      </c>
      <c r="X15" s="16">
        <f t="shared" si="3"/>
        <v>0.31</v>
      </c>
      <c r="Y15" s="18">
        <v>7.0000000000000007E-2</v>
      </c>
      <c r="Z15" s="13">
        <v>0.04</v>
      </c>
      <c r="AA15" s="13">
        <v>0.16</v>
      </c>
      <c r="AB15" s="13">
        <v>0.02</v>
      </c>
      <c r="AC15" s="13">
        <v>0.06</v>
      </c>
      <c r="AD15" s="13">
        <v>0.57999999999999996</v>
      </c>
      <c r="AE15" s="13">
        <v>0.01</v>
      </c>
      <c r="AF15" s="13">
        <v>0.68</v>
      </c>
      <c r="AG15" s="19">
        <v>1.1299999999999999</v>
      </c>
      <c r="AH15" s="20">
        <v>0.05</v>
      </c>
      <c r="AI15" s="16">
        <f t="shared" si="1"/>
        <v>0.28000000000000003</v>
      </c>
      <c r="AJ15" s="21">
        <f>ROUND((M15+X15+AI15)/3,2)</f>
        <v>0.26</v>
      </c>
      <c r="AL15" s="22"/>
    </row>
    <row r="16" spans="1:38" ht="45.75" thickBot="1" x14ac:dyDescent="0.3">
      <c r="A16" s="32">
        <v>12</v>
      </c>
      <c r="B16" s="33" t="s">
        <v>30</v>
      </c>
      <c r="C16" s="34">
        <v>0.1</v>
      </c>
      <c r="D16" s="34">
        <v>0.1</v>
      </c>
      <c r="E16" s="34">
        <v>0.1</v>
      </c>
      <c r="F16" s="34">
        <v>7.0000000000000007E-2</v>
      </c>
      <c r="G16" s="35">
        <v>0.02</v>
      </c>
      <c r="H16" s="34">
        <v>0.05</v>
      </c>
      <c r="I16" s="36">
        <v>0.40100000000000002</v>
      </c>
      <c r="J16" s="36">
        <v>1.7999999999999999E-2</v>
      </c>
      <c r="K16" s="37">
        <v>1.0169999999999999</v>
      </c>
      <c r="L16" s="34">
        <v>7.0000000000000007E-2</v>
      </c>
      <c r="M16" s="16">
        <f t="shared" si="0"/>
        <v>0.19</v>
      </c>
      <c r="N16" s="38">
        <v>0.1</v>
      </c>
      <c r="O16" s="34">
        <v>0.1</v>
      </c>
      <c r="P16" s="34">
        <v>0.1</v>
      </c>
      <c r="Q16" s="34">
        <v>7.0000000000000007E-2</v>
      </c>
      <c r="R16" s="35">
        <v>0.02</v>
      </c>
      <c r="S16" s="34">
        <v>0.05</v>
      </c>
      <c r="T16" s="39"/>
      <c r="U16" s="36">
        <v>0.05</v>
      </c>
      <c r="V16" s="40">
        <v>0.623</v>
      </c>
      <c r="W16" s="34">
        <v>7.0000000000000007E-2</v>
      </c>
      <c r="X16" s="16">
        <f t="shared" si="3"/>
        <v>0.13</v>
      </c>
      <c r="Y16" s="41">
        <v>0.1</v>
      </c>
      <c r="Z16" s="42">
        <v>0.1</v>
      </c>
      <c r="AA16" s="42">
        <v>0.1</v>
      </c>
      <c r="AB16" s="42">
        <v>7.0000000000000007E-2</v>
      </c>
      <c r="AC16" s="42">
        <v>0.02</v>
      </c>
      <c r="AD16" s="42">
        <v>0.05</v>
      </c>
      <c r="AE16" s="42">
        <v>7.0000000000000007E-2</v>
      </c>
      <c r="AF16" s="42">
        <v>0.06</v>
      </c>
      <c r="AG16" s="43">
        <v>0.6</v>
      </c>
      <c r="AH16" s="44">
        <v>0.04</v>
      </c>
      <c r="AI16" s="16">
        <f t="shared" si="1"/>
        <v>0.12</v>
      </c>
      <c r="AJ16" s="21">
        <f t="shared" si="2"/>
        <v>0.15</v>
      </c>
      <c r="AL16" s="22"/>
    </row>
    <row r="17" spans="1:38" ht="15.75" thickBot="1" x14ac:dyDescent="0.3">
      <c r="A17" s="126">
        <v>13</v>
      </c>
      <c r="B17" s="127" t="s">
        <v>114</v>
      </c>
      <c r="C17" s="45">
        <f>SUM(C5:C16)</f>
        <v>10.339999999999998</v>
      </c>
      <c r="D17" s="45">
        <f t="shared" ref="D17:L17" si="4">SUM(D5:D16)</f>
        <v>8.2299999999999986</v>
      </c>
      <c r="E17" s="45">
        <f t="shared" si="4"/>
        <v>11.999999999999998</v>
      </c>
      <c r="F17" s="45">
        <f t="shared" si="4"/>
        <v>8.2199999999999989</v>
      </c>
      <c r="G17" s="45">
        <f t="shared" si="4"/>
        <v>10.339999999999998</v>
      </c>
      <c r="H17" s="45">
        <f t="shared" si="4"/>
        <v>8.2200000000000006</v>
      </c>
      <c r="I17" s="45">
        <f t="shared" si="4"/>
        <v>9.7749999999999986</v>
      </c>
      <c r="J17" s="45">
        <f t="shared" si="4"/>
        <v>11.518000000000001</v>
      </c>
      <c r="K17" s="45">
        <f t="shared" si="4"/>
        <v>13.532000000000002</v>
      </c>
      <c r="L17" s="45">
        <f t="shared" si="4"/>
        <v>10.329999999999997</v>
      </c>
      <c r="M17" s="46">
        <f>SUM(M5:M16)</f>
        <v>10.97</v>
      </c>
      <c r="N17" s="47">
        <f>SUM(N5:N16)</f>
        <v>10.339999999999998</v>
      </c>
      <c r="O17" s="47">
        <f t="shared" ref="O17:W17" si="5">SUM(O5:O16)</f>
        <v>8.2299999999999986</v>
      </c>
      <c r="P17" s="47">
        <f t="shared" si="5"/>
        <v>11.999999999999998</v>
      </c>
      <c r="Q17" s="47">
        <f t="shared" si="5"/>
        <v>8.2199999999999989</v>
      </c>
      <c r="R17" s="47">
        <f t="shared" si="5"/>
        <v>10.339999999999998</v>
      </c>
      <c r="S17" s="47">
        <f t="shared" si="5"/>
        <v>8.2200000000000006</v>
      </c>
      <c r="T17" s="47">
        <f t="shared" si="5"/>
        <v>7.8529999999999998</v>
      </c>
      <c r="U17" s="47">
        <f t="shared" si="5"/>
        <v>14.26</v>
      </c>
      <c r="V17" s="47">
        <f t="shared" si="5"/>
        <v>14.226999999999999</v>
      </c>
      <c r="W17" s="47">
        <f t="shared" si="5"/>
        <v>10.329999999999997</v>
      </c>
      <c r="X17" s="46">
        <f>SUM(X5:X16)</f>
        <v>10.93</v>
      </c>
      <c r="Y17" s="48">
        <f>SUM(Y5:Y16)</f>
        <v>10.339999999999998</v>
      </c>
      <c r="Z17" s="45">
        <f>SUM(Z5:Z16)</f>
        <v>8.2299999999999986</v>
      </c>
      <c r="AA17" s="45">
        <f t="shared" ref="AA17:AG17" si="6">SUM(AA5:AA16)</f>
        <v>11.999999999999998</v>
      </c>
      <c r="AB17" s="45">
        <f t="shared" si="6"/>
        <v>8.2199999999999989</v>
      </c>
      <c r="AC17" s="45">
        <f t="shared" si="6"/>
        <v>10.339999999999998</v>
      </c>
      <c r="AD17" s="45">
        <f t="shared" si="6"/>
        <v>8.2200000000000006</v>
      </c>
      <c r="AE17" s="45">
        <f t="shared" si="6"/>
        <v>9.27</v>
      </c>
      <c r="AF17" s="45">
        <f t="shared" si="6"/>
        <v>12.35</v>
      </c>
      <c r="AG17" s="49">
        <f t="shared" si="6"/>
        <v>14.910000000000002</v>
      </c>
      <c r="AH17" s="50">
        <f>SUM(AH5:AH16)</f>
        <v>11.360000000000001</v>
      </c>
      <c r="AI17" s="46">
        <f>SUM(AI5:AI16)</f>
        <v>10.999999999999998</v>
      </c>
      <c r="AJ17" s="51">
        <f>SUM(AJ5:AJ16)</f>
        <v>10.959999999999999</v>
      </c>
      <c r="AL17" s="10"/>
    </row>
    <row r="18" spans="1:38" x14ac:dyDescent="0.25">
      <c r="AJ18" s="52"/>
      <c r="AK18" s="10"/>
      <c r="AL18" s="10"/>
    </row>
    <row r="19" spans="1:38" s="54" customFormat="1" ht="20.25" customHeight="1" x14ac:dyDescent="0.2">
      <c r="A19" s="192" t="s">
        <v>67</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53"/>
    </row>
    <row r="20" spans="1:38" s="54" customFormat="1" ht="21" customHeight="1" x14ac:dyDescent="0.2">
      <c r="A20" s="56" t="s">
        <v>87</v>
      </c>
      <c r="B20" s="56"/>
      <c r="C20" s="56"/>
      <c r="D20" s="56"/>
      <c r="E20" s="56"/>
      <c r="F20" s="56"/>
      <c r="G20" s="56"/>
      <c r="H20" s="56"/>
      <c r="I20" s="56"/>
      <c r="J20" s="56"/>
      <c r="K20" s="56"/>
      <c r="L20" s="56"/>
      <c r="M20" s="56"/>
      <c r="N20" s="56"/>
      <c r="O20" s="56"/>
      <c r="P20" s="56"/>
      <c r="Q20" s="56"/>
      <c r="R20" s="56"/>
      <c r="S20" s="56"/>
      <c r="T20" s="56"/>
      <c r="U20" s="56"/>
      <c r="V20" s="56"/>
      <c r="W20" s="56"/>
      <c r="X20" s="57"/>
      <c r="Y20" s="55"/>
      <c r="Z20" s="55"/>
      <c r="AA20" s="55"/>
      <c r="AB20" s="55"/>
      <c r="AC20" s="55"/>
      <c r="AD20" s="55"/>
      <c r="AE20" s="55"/>
      <c r="AF20" s="55"/>
      <c r="AG20" s="55"/>
      <c r="AH20" s="55"/>
      <c r="AI20" s="57"/>
      <c r="AJ20" s="58"/>
      <c r="AK20" s="53"/>
    </row>
    <row r="21" spans="1:38" s="54" customFormat="1" ht="35.25" customHeight="1" x14ac:dyDescent="0.2">
      <c r="A21" s="180" t="s">
        <v>86</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row>
    <row r="22" spans="1:38" s="54" customFormat="1" ht="69" customHeight="1" x14ac:dyDescent="0.2">
      <c r="A22" s="178" t="s">
        <v>155</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row>
  </sheetData>
  <mergeCells count="12">
    <mergeCell ref="A1:AJ1"/>
    <mergeCell ref="A19:AJ19"/>
    <mergeCell ref="AI3:AI4"/>
    <mergeCell ref="A22:AJ22"/>
    <mergeCell ref="A21:AJ21"/>
    <mergeCell ref="Y3:AH3"/>
    <mergeCell ref="A2:AJ2"/>
    <mergeCell ref="C3:L3"/>
    <mergeCell ref="AJ3:AJ4"/>
    <mergeCell ref="M3:M4"/>
    <mergeCell ref="N3:W3"/>
    <mergeCell ref="X3:X4"/>
  </mergeCells>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sqref="A1:F1"/>
    </sheetView>
  </sheetViews>
  <sheetFormatPr defaultRowHeight="15" x14ac:dyDescent="0.25"/>
  <cols>
    <col min="1" max="1" width="27" style="2" customWidth="1"/>
    <col min="2" max="2" width="14.42578125" style="2" customWidth="1"/>
    <col min="3" max="3" width="12.28515625" style="2" customWidth="1"/>
    <col min="4" max="4" width="14.85546875" style="2" customWidth="1"/>
    <col min="5" max="5" width="15" style="2" customWidth="1"/>
    <col min="6" max="6" width="16.28515625" style="2" customWidth="1"/>
    <col min="7" max="16384" width="9.140625" style="2"/>
  </cols>
  <sheetData>
    <row r="1" spans="1:6" x14ac:dyDescent="0.25">
      <c r="A1" s="173" t="s">
        <v>69</v>
      </c>
      <c r="B1" s="173"/>
      <c r="C1" s="173"/>
      <c r="D1" s="173"/>
      <c r="E1" s="173"/>
      <c r="F1" s="173"/>
    </row>
    <row r="2" spans="1:6" ht="27.75" customHeight="1" x14ac:dyDescent="0.25">
      <c r="A2" s="196" t="s">
        <v>46</v>
      </c>
      <c r="B2" s="196"/>
      <c r="C2" s="196"/>
      <c r="D2" s="196"/>
      <c r="E2" s="196"/>
      <c r="F2" s="196"/>
    </row>
    <row r="3" spans="1:6" ht="75" x14ac:dyDescent="0.25">
      <c r="A3" s="128" t="s">
        <v>3</v>
      </c>
      <c r="B3" s="129" t="s">
        <v>126</v>
      </c>
      <c r="C3" s="129" t="s">
        <v>9</v>
      </c>
      <c r="D3" s="129" t="s">
        <v>47</v>
      </c>
      <c r="E3" s="130" t="s">
        <v>48</v>
      </c>
      <c r="F3" s="130" t="s">
        <v>125</v>
      </c>
    </row>
    <row r="4" spans="1:6" ht="27" customHeight="1" x14ac:dyDescent="0.25">
      <c r="A4" s="103">
        <v>1</v>
      </c>
      <c r="B4" s="103">
        <v>2</v>
      </c>
      <c r="C4" s="103">
        <v>3</v>
      </c>
      <c r="D4" s="104" t="s">
        <v>49</v>
      </c>
      <c r="E4" s="103" t="s">
        <v>50</v>
      </c>
      <c r="F4" s="104" t="s">
        <v>51</v>
      </c>
    </row>
    <row r="5" spans="1:6" x14ac:dyDescent="0.25">
      <c r="A5" s="197" t="s">
        <v>103</v>
      </c>
      <c r="B5" s="198"/>
      <c r="C5" s="198"/>
      <c r="D5" s="198"/>
      <c r="E5" s="198"/>
      <c r="F5" s="199"/>
    </row>
    <row r="6" spans="1:6" x14ac:dyDescent="0.25">
      <c r="A6" s="112" t="s">
        <v>4</v>
      </c>
      <c r="B6" s="131">
        <v>16</v>
      </c>
      <c r="C6" s="132">
        <f>'3.2. pielikums'!B8</f>
        <v>0.5</v>
      </c>
      <c r="D6" s="14">
        <f>ROUND(C6*213.43,2)</f>
        <v>106.72</v>
      </c>
      <c r="E6" s="133">
        <f>ROUND(D6/B6,2)</f>
        <v>6.67</v>
      </c>
      <c r="F6" s="133">
        <f>ROUND(E6/365,2)</f>
        <v>0.02</v>
      </c>
    </row>
    <row r="7" spans="1:6" x14ac:dyDescent="0.25">
      <c r="A7" s="112" t="s">
        <v>5</v>
      </c>
      <c r="B7" s="131">
        <v>16</v>
      </c>
      <c r="C7" s="133">
        <f>'3.2. pielikums'!B6</f>
        <v>3.04</v>
      </c>
      <c r="D7" s="14">
        <f>ROUND(C7*213.43,2)</f>
        <v>648.83000000000004</v>
      </c>
      <c r="E7" s="133">
        <f>ROUND(D7/B7,2)</f>
        <v>40.549999999999997</v>
      </c>
      <c r="F7" s="133">
        <f>ROUND(E7/365,2)</f>
        <v>0.11</v>
      </c>
    </row>
    <row r="8" spans="1:6" ht="30" x14ac:dyDescent="0.25">
      <c r="A8" s="112" t="s">
        <v>32</v>
      </c>
      <c r="B8" s="131">
        <v>16</v>
      </c>
      <c r="C8" s="133">
        <f>'3.2. pielikums'!B7</f>
        <v>0.75</v>
      </c>
      <c r="D8" s="14">
        <f>ROUND(C8*213.43,2)</f>
        <v>160.07</v>
      </c>
      <c r="E8" s="133">
        <f>ROUND(D8/B8,2)</f>
        <v>10</v>
      </c>
      <c r="F8" s="133">
        <f>ROUND(E8/365,2)</f>
        <v>0.03</v>
      </c>
    </row>
    <row r="9" spans="1:6" x14ac:dyDescent="0.25">
      <c r="A9" s="108" t="s">
        <v>12</v>
      </c>
      <c r="B9" s="131">
        <v>16</v>
      </c>
      <c r="C9" s="134">
        <f>'3.2. pielikums'!B9</f>
        <v>0.5</v>
      </c>
      <c r="D9" s="14">
        <f>ROUND(C9*213.43,2)</f>
        <v>106.72</v>
      </c>
      <c r="E9" s="133">
        <f>ROUND(D9/B9,2)</f>
        <v>6.67</v>
      </c>
      <c r="F9" s="133">
        <f>ROUND(E9/365,2)</f>
        <v>0.02</v>
      </c>
    </row>
    <row r="10" spans="1:6" x14ac:dyDescent="0.25">
      <c r="A10" s="108" t="s">
        <v>11</v>
      </c>
      <c r="B10" s="131">
        <v>16</v>
      </c>
      <c r="C10" s="134">
        <f>'3.2. pielikums'!B10</f>
        <v>0.2</v>
      </c>
      <c r="D10" s="14">
        <f>ROUND(C10*213.43,2)</f>
        <v>42.69</v>
      </c>
      <c r="E10" s="133">
        <f>ROUND(D10/B10,2)</f>
        <v>2.67</v>
      </c>
      <c r="F10" s="133">
        <f>ROUND(E10/365,2)</f>
        <v>0.01</v>
      </c>
    </row>
    <row r="11" spans="1:6" x14ac:dyDescent="0.25">
      <c r="A11" s="109" t="s">
        <v>114</v>
      </c>
      <c r="B11" s="135">
        <f>B10</f>
        <v>16</v>
      </c>
      <c r="C11" s="136">
        <f>ROUND(SUM(C6:C10),2)</f>
        <v>4.99</v>
      </c>
      <c r="D11" s="136">
        <f>ROUND(SUM(D6:D10),2)</f>
        <v>1065.03</v>
      </c>
      <c r="E11" s="136">
        <f>ROUND(SUM(E6:E10),2)</f>
        <v>66.56</v>
      </c>
      <c r="F11" s="136">
        <f>ROUND(SUM(F6:F10),2)</f>
        <v>0.19</v>
      </c>
    </row>
    <row r="12" spans="1:6" ht="15.75" customHeight="1" x14ac:dyDescent="0.25">
      <c r="A12" s="197" t="s">
        <v>104</v>
      </c>
      <c r="B12" s="198"/>
      <c r="C12" s="198"/>
      <c r="D12" s="198"/>
      <c r="E12" s="198"/>
      <c r="F12" s="199"/>
    </row>
    <row r="13" spans="1:6" x14ac:dyDescent="0.25">
      <c r="A13" s="112" t="s">
        <v>4</v>
      </c>
      <c r="B13" s="105">
        <v>16</v>
      </c>
      <c r="C13" s="139">
        <f>'3.3. pielikums'!B8</f>
        <v>0.5</v>
      </c>
      <c r="D13" s="106">
        <f>ROUND(C13*213.43,2)</f>
        <v>106.72</v>
      </c>
      <c r="E13" s="107">
        <f>ROUND(D13/B13,2)</f>
        <v>6.67</v>
      </c>
      <c r="F13" s="107">
        <f>ROUND(E13/365,2)</f>
        <v>0.02</v>
      </c>
    </row>
    <row r="14" spans="1:6" x14ac:dyDescent="0.25">
      <c r="A14" s="112" t="s">
        <v>5</v>
      </c>
      <c r="B14" s="105">
        <v>16</v>
      </c>
      <c r="C14" s="133">
        <f>'3.3. pielikums'!B6</f>
        <v>6.29</v>
      </c>
      <c r="D14" s="106">
        <f>ROUND(C14*213.43,2)</f>
        <v>1342.47</v>
      </c>
      <c r="E14" s="107">
        <f>ROUND(D14/B14,2)</f>
        <v>83.9</v>
      </c>
      <c r="F14" s="107">
        <f>ROUND(E14/365,2)</f>
        <v>0.23</v>
      </c>
    </row>
    <row r="15" spans="1:6" ht="30" x14ac:dyDescent="0.25">
      <c r="A15" s="112" t="s">
        <v>32</v>
      </c>
      <c r="B15" s="131">
        <v>16</v>
      </c>
      <c r="C15" s="141">
        <f>'3.3. pielikums'!B7</f>
        <v>1</v>
      </c>
      <c r="D15" s="14">
        <f>ROUND(C15*213.43,2)</f>
        <v>213.43</v>
      </c>
      <c r="E15" s="133">
        <f>ROUND(D15/B15,2)</f>
        <v>13.34</v>
      </c>
      <c r="F15" s="133">
        <f>ROUND(E15/365,2)</f>
        <v>0.04</v>
      </c>
    </row>
    <row r="16" spans="1:6" x14ac:dyDescent="0.25">
      <c r="A16" s="108" t="s">
        <v>12</v>
      </c>
      <c r="B16" s="105">
        <v>16</v>
      </c>
      <c r="C16" s="140">
        <f>'3.3. pielikums'!B9</f>
        <v>0.5</v>
      </c>
      <c r="D16" s="106">
        <f>ROUND(C16*213.43,2)</f>
        <v>106.72</v>
      </c>
      <c r="E16" s="107">
        <f>ROUND(D16/B16,2)</f>
        <v>6.67</v>
      </c>
      <c r="F16" s="107">
        <f>ROUND(E16/365,2)</f>
        <v>0.02</v>
      </c>
    </row>
    <row r="17" spans="1:6" x14ac:dyDescent="0.25">
      <c r="A17" s="108" t="s">
        <v>11</v>
      </c>
      <c r="B17" s="105">
        <v>16</v>
      </c>
      <c r="C17" s="140">
        <f>'3.3. pielikums'!B10</f>
        <v>0.2</v>
      </c>
      <c r="D17" s="106">
        <f>ROUND(C17*213.43,2)</f>
        <v>42.69</v>
      </c>
      <c r="E17" s="107">
        <f>ROUND(D17/B17,2)</f>
        <v>2.67</v>
      </c>
      <c r="F17" s="107">
        <f>ROUND(E17/365,2)</f>
        <v>0.01</v>
      </c>
    </row>
    <row r="18" spans="1:6" x14ac:dyDescent="0.25">
      <c r="A18" s="109" t="s">
        <v>114</v>
      </c>
      <c r="B18" s="110">
        <f>AVERAGE(B13:B17)</f>
        <v>16</v>
      </c>
      <c r="C18" s="137">
        <f>ROUND(SUM(C13:C17),2)</f>
        <v>8.49</v>
      </c>
      <c r="D18" s="137">
        <f>ROUND(SUM(D13:D17),2)</f>
        <v>1812.03</v>
      </c>
      <c r="E18" s="137">
        <f>ROUND(SUM(E13:E17),2)</f>
        <v>113.25</v>
      </c>
      <c r="F18" s="137">
        <f>ROUND(SUM(F13:F17),2)</f>
        <v>0.32</v>
      </c>
    </row>
    <row r="19" spans="1:6" x14ac:dyDescent="0.25">
      <c r="A19" s="142"/>
      <c r="B19" s="143"/>
      <c r="C19" s="144"/>
      <c r="D19" s="145"/>
      <c r="E19" s="145"/>
      <c r="F19" s="145"/>
    </row>
    <row r="20" spans="1:6" ht="145.5" customHeight="1" x14ac:dyDescent="0.25">
      <c r="A20" s="195" t="s">
        <v>127</v>
      </c>
      <c r="B20" s="195"/>
      <c r="C20" s="195"/>
      <c r="D20" s="195"/>
      <c r="E20" s="195"/>
      <c r="F20" s="195"/>
    </row>
  </sheetData>
  <mergeCells count="5">
    <mergeCell ref="A20:F20"/>
    <mergeCell ref="A2:F2"/>
    <mergeCell ref="A1:F1"/>
    <mergeCell ref="A5:F5"/>
    <mergeCell ref="A12:F12"/>
  </mergeCells>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G1"/>
    </sheetView>
  </sheetViews>
  <sheetFormatPr defaultRowHeight="12.75" x14ac:dyDescent="0.2"/>
  <cols>
    <col min="1" max="1" width="32.7109375" style="59" customWidth="1"/>
    <col min="2" max="2" width="18.7109375" style="59" customWidth="1"/>
    <col min="3" max="3" width="10.7109375" style="59" customWidth="1"/>
    <col min="4" max="4" width="19.7109375" style="59" customWidth="1"/>
    <col min="5" max="5" width="21.7109375" style="59" customWidth="1"/>
    <col min="6" max="6" width="10" style="59" customWidth="1"/>
    <col min="7" max="7" width="22.7109375" style="59" customWidth="1"/>
    <col min="8" max="16384" width="9.140625" style="59"/>
  </cols>
  <sheetData>
    <row r="1" spans="1:10" ht="15" x14ac:dyDescent="0.25">
      <c r="A1" s="165" t="s">
        <v>62</v>
      </c>
      <c r="B1" s="165"/>
      <c r="C1" s="165"/>
      <c r="D1" s="165"/>
      <c r="E1" s="165"/>
      <c r="F1" s="165"/>
      <c r="G1" s="165"/>
    </row>
    <row r="2" spans="1:10" ht="17.100000000000001" customHeight="1" x14ac:dyDescent="0.2">
      <c r="A2" s="167" t="s">
        <v>83</v>
      </c>
      <c r="B2" s="167"/>
      <c r="C2" s="167"/>
      <c r="D2" s="167"/>
      <c r="E2" s="167"/>
      <c r="F2" s="167"/>
      <c r="G2" s="167"/>
    </row>
    <row r="3" spans="1:10" ht="60" customHeight="1" x14ac:dyDescent="0.2">
      <c r="A3" s="60" t="s">
        <v>71</v>
      </c>
      <c r="B3" s="60" t="s">
        <v>72</v>
      </c>
      <c r="C3" s="60" t="s">
        <v>80</v>
      </c>
      <c r="D3" s="60" t="s">
        <v>77</v>
      </c>
      <c r="E3" s="60" t="s">
        <v>78</v>
      </c>
      <c r="F3" s="60" t="s">
        <v>116</v>
      </c>
      <c r="G3" s="60" t="s">
        <v>109</v>
      </c>
    </row>
    <row r="4" spans="1:10" ht="12.75" customHeight="1" x14ac:dyDescent="0.25">
      <c r="A4" s="129">
        <v>1</v>
      </c>
      <c r="B4" s="129">
        <v>2</v>
      </c>
      <c r="C4" s="146">
        <v>3</v>
      </c>
      <c r="D4" s="129" t="s">
        <v>73</v>
      </c>
      <c r="E4" s="147" t="s">
        <v>81</v>
      </c>
      <c r="F4" s="147">
        <v>6</v>
      </c>
      <c r="G4" s="129" t="s">
        <v>117</v>
      </c>
    </row>
    <row r="5" spans="1:10" ht="12.75" customHeight="1" x14ac:dyDescent="0.2">
      <c r="A5" s="200" t="s">
        <v>106</v>
      </c>
      <c r="B5" s="201"/>
      <c r="C5" s="201"/>
      <c r="D5" s="201"/>
      <c r="E5" s="201"/>
      <c r="F5" s="201"/>
      <c r="G5" s="202"/>
    </row>
    <row r="6" spans="1:10" ht="15" x14ac:dyDescent="0.25">
      <c r="A6" s="61" t="s">
        <v>108</v>
      </c>
      <c r="B6" s="62">
        <v>176.75</v>
      </c>
      <c r="C6" s="208">
        <v>1720</v>
      </c>
      <c r="D6" s="63">
        <f>ROUND(B6/C6,2)</f>
        <v>0.1</v>
      </c>
      <c r="E6" s="203">
        <f>ROUND(AVERAGE(D6:D7),2)</f>
        <v>0.1</v>
      </c>
      <c r="F6" s="205">
        <v>3</v>
      </c>
      <c r="G6" s="209">
        <f>ROUND(E6*F6+E8*F8,2)</f>
        <v>0.42</v>
      </c>
    </row>
    <row r="7" spans="1:10" ht="15" x14ac:dyDescent="0.25">
      <c r="A7" s="61" t="s">
        <v>74</v>
      </c>
      <c r="B7" s="62">
        <v>176.75</v>
      </c>
      <c r="C7" s="208"/>
      <c r="D7" s="63">
        <f>ROUND(B7/C6,2)</f>
        <v>0.1</v>
      </c>
      <c r="E7" s="204"/>
      <c r="F7" s="205"/>
      <c r="G7" s="210"/>
    </row>
    <row r="8" spans="1:10" ht="15" x14ac:dyDescent="0.25">
      <c r="A8" s="61" t="s">
        <v>75</v>
      </c>
      <c r="B8" s="62">
        <v>75.75</v>
      </c>
      <c r="C8" s="208"/>
      <c r="D8" s="63">
        <f>ROUND(B8/C6,2)</f>
        <v>0.04</v>
      </c>
      <c r="E8" s="114">
        <f>D8</f>
        <v>0.04</v>
      </c>
      <c r="F8" s="115">
        <v>3</v>
      </c>
      <c r="G8" s="211"/>
    </row>
    <row r="9" spans="1:10" ht="15" customHeight="1" x14ac:dyDescent="0.2">
      <c r="A9" s="200" t="s">
        <v>107</v>
      </c>
      <c r="B9" s="201"/>
      <c r="C9" s="201"/>
      <c r="D9" s="201"/>
      <c r="E9" s="201"/>
      <c r="F9" s="201"/>
      <c r="G9" s="202"/>
    </row>
    <row r="10" spans="1:10" ht="15" x14ac:dyDescent="0.25">
      <c r="A10" s="61" t="s">
        <v>108</v>
      </c>
      <c r="B10" s="62">
        <v>176.75</v>
      </c>
      <c r="C10" s="208">
        <v>1720</v>
      </c>
      <c r="D10" s="63">
        <f>ROUND(B10/C10,2)</f>
        <v>0.1</v>
      </c>
      <c r="E10" s="206">
        <f>ROUND(AVERAGE(D10:D11),2)</f>
        <v>0.1</v>
      </c>
      <c r="F10" s="205">
        <v>3</v>
      </c>
      <c r="G10" s="209">
        <f>ROUND(E10*F10+E12*F12,2)</f>
        <v>0.54</v>
      </c>
    </row>
    <row r="11" spans="1:10" ht="15" x14ac:dyDescent="0.25">
      <c r="A11" s="61" t="s">
        <v>74</v>
      </c>
      <c r="B11" s="62">
        <v>176.75</v>
      </c>
      <c r="C11" s="208"/>
      <c r="D11" s="63">
        <f>ROUND(B11/C10,2)</f>
        <v>0.1</v>
      </c>
      <c r="E11" s="207"/>
      <c r="F11" s="205"/>
      <c r="G11" s="210"/>
    </row>
    <row r="12" spans="1:10" ht="15" x14ac:dyDescent="0.25">
      <c r="A12" s="61" t="s">
        <v>75</v>
      </c>
      <c r="B12" s="62">
        <v>75.75</v>
      </c>
      <c r="C12" s="208"/>
      <c r="D12" s="70">
        <f>ROUND(B12/C10,2)</f>
        <v>0.04</v>
      </c>
      <c r="E12" s="114">
        <f>D12</f>
        <v>0.04</v>
      </c>
      <c r="F12" s="115">
        <v>6</v>
      </c>
      <c r="G12" s="211"/>
      <c r="J12" s="116"/>
    </row>
    <row r="13" spans="1:10" ht="15" x14ac:dyDescent="0.25">
      <c r="A13" s="65"/>
      <c r="B13" s="66"/>
      <c r="C13" s="67"/>
      <c r="D13" s="68"/>
      <c r="E13" s="68"/>
      <c r="F13" s="68"/>
      <c r="G13" s="69"/>
    </row>
    <row r="14" spans="1:10" ht="36.75" customHeight="1" x14ac:dyDescent="0.2">
      <c r="A14" s="178" t="s">
        <v>79</v>
      </c>
      <c r="B14" s="178"/>
      <c r="C14" s="178"/>
      <c r="D14" s="178"/>
      <c r="E14" s="178"/>
      <c r="F14" s="178"/>
      <c r="G14" s="178"/>
    </row>
    <row r="15" spans="1:10" ht="60" customHeight="1" x14ac:dyDescent="0.2">
      <c r="A15" s="178" t="s">
        <v>82</v>
      </c>
      <c r="B15" s="178"/>
      <c r="C15" s="178"/>
      <c r="D15" s="178"/>
      <c r="E15" s="178"/>
      <c r="F15" s="178"/>
      <c r="G15" s="178"/>
    </row>
    <row r="16" spans="1:10" ht="43.5" customHeight="1" x14ac:dyDescent="0.2">
      <c r="A16" s="178" t="s">
        <v>110</v>
      </c>
      <c r="B16" s="178"/>
      <c r="C16" s="178"/>
      <c r="D16" s="178"/>
      <c r="E16" s="178"/>
      <c r="F16" s="178"/>
      <c r="G16" s="178"/>
    </row>
    <row r="17" spans="1:10" ht="16.5" customHeight="1" x14ac:dyDescent="0.2">
      <c r="A17" s="178" t="s">
        <v>118</v>
      </c>
      <c r="B17" s="178"/>
      <c r="C17" s="178"/>
      <c r="D17" s="178"/>
      <c r="E17" s="178"/>
      <c r="F17" s="178"/>
      <c r="G17" s="178"/>
    </row>
    <row r="18" spans="1:10" x14ac:dyDescent="0.2">
      <c r="A18" s="148"/>
      <c r="B18" s="148"/>
      <c r="C18" s="148"/>
      <c r="D18" s="148"/>
      <c r="E18" s="148"/>
      <c r="F18" s="148"/>
      <c r="G18" s="148"/>
    </row>
    <row r="20" spans="1:10" x14ac:dyDescent="0.2">
      <c r="J20" s="64"/>
    </row>
  </sheetData>
  <mergeCells count="16">
    <mergeCell ref="A17:G17"/>
    <mergeCell ref="A16:G16"/>
    <mergeCell ref="C6:C8"/>
    <mergeCell ref="A1:G1"/>
    <mergeCell ref="A2:G2"/>
    <mergeCell ref="A14:G14"/>
    <mergeCell ref="A15:G15"/>
    <mergeCell ref="C10:C12"/>
    <mergeCell ref="G6:G8"/>
    <mergeCell ref="G10:G12"/>
    <mergeCell ref="A5:G5"/>
    <mergeCell ref="A9:G9"/>
    <mergeCell ref="E6:E7"/>
    <mergeCell ref="F6:F7"/>
    <mergeCell ref="E10:E11"/>
    <mergeCell ref="F10:F1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Normal="100" workbookViewId="0">
      <selection sqref="A1:B1"/>
    </sheetView>
  </sheetViews>
  <sheetFormatPr defaultRowHeight="15.75" x14ac:dyDescent="0.25"/>
  <cols>
    <col min="1" max="1" width="22.140625" style="1" customWidth="1"/>
    <col min="2" max="2" width="110.140625" style="1" customWidth="1"/>
    <col min="3" max="16384" width="9.140625" style="1"/>
  </cols>
  <sheetData>
    <row r="1" spans="1:2" x14ac:dyDescent="0.25">
      <c r="A1" s="215" t="s">
        <v>76</v>
      </c>
      <c r="B1" s="215"/>
    </row>
    <row r="2" spans="1:2" ht="33.75" customHeight="1" x14ac:dyDescent="0.25">
      <c r="A2" s="212" t="s">
        <v>40</v>
      </c>
      <c r="B2" s="212"/>
    </row>
    <row r="3" spans="1:2" ht="243" customHeight="1" x14ac:dyDescent="0.25">
      <c r="A3" s="213" t="s">
        <v>160</v>
      </c>
      <c r="B3" s="214"/>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3.1. pielikums</vt:lpstr>
      <vt:lpstr>3.2. pielikums</vt:lpstr>
      <vt:lpstr>3.3. pielikums</vt:lpstr>
      <vt:lpstr>3.4. pielikums</vt:lpstr>
      <vt:lpstr>3.5. pielikums</vt:lpstr>
      <vt:lpstr>3.6. pielikums</vt:lpstr>
      <vt:lpstr>3.7. pielikums</vt:lpstr>
      <vt:lpstr>'3.2. pielikums'!Print_Titles</vt:lpstr>
      <vt:lpstr>'3.3.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Vjaceslavs Makarovs</cp:lastModifiedBy>
  <cp:lastPrinted>2018-01-11T12:17:02Z</cp:lastPrinted>
  <dcterms:created xsi:type="dcterms:W3CDTF">2012-09-03T07:32:21Z</dcterms:created>
  <dcterms:modified xsi:type="dcterms:W3CDTF">2018-01-31T08:29:10Z</dcterms:modified>
</cp:coreProperties>
</file>