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90" windowHeight="12195" tabRatio="596" activeTab="2"/>
  </bookViews>
  <sheets>
    <sheet name="1.(Kāpņu telpas)" sheetId="1" r:id="rId1"/>
    <sheet name="Telpa 34(2.stāvs)" sheetId="2" r:id="rId2"/>
    <sheet name="Telpa 36(2.stāvs)" sheetId="3" r:id="rId3"/>
    <sheet name="koptame" sheetId="4" r:id="rId4"/>
  </sheets>
  <definedNames>
    <definedName name="_xlnm.Print_Area" localSheetId="0">'1.(Kāpņu telpas)'!$A$1:$O$112</definedName>
    <definedName name="_xlnm.Print_Area" localSheetId="3">'koptame'!$A$1:$D$38</definedName>
    <definedName name="_xlnm.Print_Area" localSheetId="2">'Telpa 36(2.stāvs)'!$A$1:$O$100</definedName>
    <definedName name="_xlnm.Print_Titles" localSheetId="0">'1.(Kāpņu telpas)'!$16:$18</definedName>
    <definedName name="_xlnm.Print_Titles" localSheetId="1">'Telpa 34(2.stāvs)'!$16:$18</definedName>
    <definedName name="_xlnm.Print_Titles" localSheetId="2">'Telpa 36(2.stāvs)'!$16:$18</definedName>
  </definedNames>
  <calcPr fullCalcOnLoad="1"/>
</workbook>
</file>

<file path=xl/sharedStrings.xml><?xml version="1.0" encoding="utf-8"?>
<sst xmlns="http://schemas.openxmlformats.org/spreadsheetml/2006/main" count="547" uniqueCount="196">
  <si>
    <t>t.sk. darba aizsardzība</t>
  </si>
  <si>
    <t>Darba nosaukums</t>
  </si>
  <si>
    <t>Mērv.</t>
  </si>
  <si>
    <t>Vienības izmaksas</t>
  </si>
  <si>
    <t>Kopā uz visu apjomu</t>
  </si>
  <si>
    <t xml:space="preserve">Nr. p.k. </t>
  </si>
  <si>
    <t>laika
norma
(c/h)</t>
  </si>
  <si>
    <t>darb-
ietilpība
(c/h)</t>
  </si>
  <si>
    <t>Sastādīja:</t>
  </si>
  <si>
    <t>Daudz.</t>
  </si>
  <si>
    <t>BŪVNIECĪBAS KOPTĀME</t>
  </si>
  <si>
    <t>Nr.p.k.</t>
  </si>
  <si>
    <t>Pārbaudīja:</t>
  </si>
  <si>
    <t>Objekta nosaukums</t>
  </si>
  <si>
    <t>darba samaksas likme (EUR/h)</t>
  </si>
  <si>
    <t>Tāmes izmaksas, EUR</t>
  </si>
  <si>
    <t>darba
alga
(EUR)</t>
  </si>
  <si>
    <t>materi-
āli
(EUR)</t>
  </si>
  <si>
    <t>mehāni-
smi
(EUR)</t>
  </si>
  <si>
    <t>kopā
(EUR)</t>
  </si>
  <si>
    <t>Summa (EUR)</t>
  </si>
  <si>
    <t>m</t>
  </si>
  <si>
    <t>l</t>
  </si>
  <si>
    <t>kg</t>
  </si>
  <si>
    <t>Objekta izmaksas,                                                       EUR</t>
  </si>
  <si>
    <t>gb</t>
  </si>
  <si>
    <t>m3</t>
  </si>
  <si>
    <t>m2</t>
  </si>
  <si>
    <t>gb.</t>
  </si>
  <si>
    <t>grunts</t>
  </si>
  <si>
    <t>konteineru noma</t>
  </si>
  <si>
    <t>Stiprinājumi</t>
  </si>
  <si>
    <t>(paraksts un tā atšifrējums)</t>
  </si>
  <si>
    <t>Kopā:</t>
  </si>
  <si>
    <r>
      <t>m</t>
    </r>
    <r>
      <rPr>
        <vertAlign val="superscript"/>
        <sz val="10"/>
        <rFont val="Arial"/>
        <family val="2"/>
      </rPr>
      <t>2</t>
    </r>
  </si>
  <si>
    <t>betonkontakts</t>
  </si>
  <si>
    <t xml:space="preserve">špaktele </t>
  </si>
  <si>
    <r>
      <t>Pasūtītājs:   Viļānu novada pašvaldība</t>
    </r>
    <r>
      <rPr>
        <sz val="10"/>
        <rFont val="Arial"/>
        <family val="2"/>
      </rPr>
      <t>, reģ. Nr. 90009114114, Kultūras laukums 1A, Viļāni, LV-4650</t>
    </r>
  </si>
  <si>
    <t>k-ts</t>
  </si>
  <si>
    <t>gab.</t>
  </si>
  <si>
    <t>Stūra  elements</t>
  </si>
  <si>
    <t>Ekstrudētā putupolistirola ieklāšana</t>
  </si>
  <si>
    <t xml:space="preserve"> šuvju lenta b=50mm</t>
  </si>
  <si>
    <t>putupolistirols EPS 150 100mm( vai analogs)</t>
  </si>
  <si>
    <t>šuvotājs</t>
  </si>
  <si>
    <t>Krustiņi</t>
  </si>
  <si>
    <t>pac</t>
  </si>
  <si>
    <t>Palīgmateriāli</t>
  </si>
  <si>
    <t>Grīdu hidroizolācija zem flīzēm</t>
  </si>
  <si>
    <t xml:space="preserve">Logu ailes  krāsošana ar ūdens dispersijas krāsu </t>
  </si>
  <si>
    <t xml:space="preserve"> krāsa (balta) </t>
  </si>
  <si>
    <t>Lokālā tāme Nr. 2</t>
  </si>
  <si>
    <t>Lokālā tāme Nr. 3</t>
  </si>
  <si>
    <t xml:space="preserve"> 21% PVN</t>
  </si>
  <si>
    <t>Kopējā līgumcena EUR ar PVN</t>
  </si>
  <si>
    <t>Lokālā tāme Nr. 1</t>
  </si>
  <si>
    <t>kompl</t>
  </si>
  <si>
    <t>Kopā bez PVN:</t>
  </si>
  <si>
    <t xml:space="preserve">Objekta adrese:                 Rēzeknes iela 1a, Viļāni, Viļānu novads.                                           </t>
  </si>
  <si>
    <t>Kāpņu telpas</t>
  </si>
  <si>
    <t>2.stāvs</t>
  </si>
  <si>
    <r>
      <rPr>
        <b/>
        <sz val="10"/>
        <rFont val="Arial"/>
        <family val="2"/>
      </rPr>
      <t xml:space="preserve">Objekta adrese: </t>
    </r>
    <r>
      <rPr>
        <sz val="10"/>
        <rFont val="Arial"/>
        <family val="2"/>
      </rPr>
      <t xml:space="preserve">                Rēzeknes iela 1a, Viļāni, Viļānu novads.                                           </t>
    </r>
  </si>
  <si>
    <t>1. DEMONTĀŽAS DARBI</t>
  </si>
  <si>
    <t>Radiatoru  saudzīga demontāža/montāža</t>
  </si>
  <si>
    <t>2. GRIESTI</t>
  </si>
  <si>
    <t xml:space="preserve">palīgmateriāli, t.sk. smilšpapīrs utt. </t>
  </si>
  <si>
    <t xml:space="preserve">armējošā siets </t>
  </si>
  <si>
    <t>Dekoratīvā apmetuma ierīkošana sienu virsmai, ieskaitot krāsojumu vai izmantojot gatavo tonēto apmetumu</t>
  </si>
  <si>
    <t xml:space="preserve">Kāpņu  margu      slīpēta, krāsota  koka  lentera  uzstādīšana  </t>
  </si>
  <si>
    <t>Koka  slīpets,krāsots   lenteris</t>
  </si>
  <si>
    <t>Kāpņu margu metāla daļu remonts (taisnošana, atlūpošas krāsas noņemšana, ja nepieciešams arī metināšanas darbi) un kāpņu margu metāla daļu krāsošana</t>
  </si>
  <si>
    <t>6. LOGI, DURVIS</t>
  </si>
  <si>
    <t>EI-30 metāla   ugunsdrošās durvis  ar  piedurlīst</t>
  </si>
  <si>
    <t xml:space="preserve"> pašaizveres  mehānisms</t>
  </si>
  <si>
    <t>Ugunsdrošās putas</t>
  </si>
  <si>
    <t>7. CITI DARBI</t>
  </si>
  <si>
    <t>Telpu tīrīšana pēc apdares darbiem</t>
  </si>
  <si>
    <t>Logu tīrīšana pēc apdares darbiem</t>
  </si>
  <si>
    <t>flīžu līme (KNAUF K2 elastīga flīžu līme, vai analogs)</t>
  </si>
  <si>
    <t>Grīdas flīzes segumu ar betona pamatni demontāža</t>
  </si>
  <si>
    <t>Sienas flīzējuma demontāža</t>
  </si>
  <si>
    <t>Neslīd.akmens masas flīze 300x300mm</t>
  </si>
  <si>
    <t>Esošo griestu  vecā  krāsojuma  nomazgāšana, virsmas sagatavošana apdarei</t>
  </si>
  <si>
    <t>Esošu bojatu pakāpieņu demontāža</t>
  </si>
  <si>
    <t xml:space="preserve">Kāpņu laukumu un pakāpienu virsmu notīrīšana </t>
  </si>
  <si>
    <t>mozaīkas betona pakāpieni (izmērs: 300x35x1400mm)</t>
  </si>
  <si>
    <t>palīgmateriāli</t>
  </si>
  <si>
    <t xml:space="preserve">Kāpņu laukumu un pakāpienu virsmu remonts (atsevišķās vietās) </t>
  </si>
  <si>
    <t>Pašlīmējoša lenta ar pretslīdēšanas pārklājumu,  dzeltena ar melnām svitram</t>
  </si>
  <si>
    <t>Dekoratīvā apmetuma ierīkošana griestu virsmai, ieskaitot krāsojumu vai izmantojot gatavo tonēto apmetumu</t>
  </si>
  <si>
    <t>"ROTBAND" java vai analogs</t>
  </si>
  <si>
    <t>grunts SAKRET UG vai analogs</t>
  </si>
  <si>
    <t>grunts SAKRET PG vai analogs</t>
  </si>
  <si>
    <t>Sienas  gruntēšana zem dekoratīvā apmetuma</t>
  </si>
  <si>
    <t>Būves nosaukums:             „Viļānu vidusskolas kāpņu telpas 1. - 4. stāva remonts”</t>
  </si>
  <si>
    <t>Objekta nosaukums:           „Viļānu vidusskolas kāpņu telpas 1. - 4. stāva remonts”</t>
  </si>
  <si>
    <t>Esošo sienu  vecā  krāsojuma  nomazgāšana un virsmas sagatavošana apdares darbiem</t>
  </si>
  <si>
    <t>Sienas daļēja izlīdzināšana ar armējošo sietu iestrādi apmetumā, gruntēšana un špaktelēšana (iesk. durvju ailes)</t>
  </si>
  <si>
    <t>EI-30    ugunsdrošo   metāla  durvju bloku   ar  izm  ~1400x2100m   iebūve (2.gab.)  ar  rokturiem, eņģēm, slēdzeni  ,piedurlīstēm, . Hermetizācijai  izmantot  ugunsdrošās  putas.</t>
  </si>
  <si>
    <t>Esošo durvju bloku demontāža</t>
  </si>
  <si>
    <t>Esošo logu bloku  apsegšana  ar PVC aizsargplēvi remonta laikā</t>
  </si>
  <si>
    <t xml:space="preserve">2.stāvs </t>
  </si>
  <si>
    <t>Esošo durvju apmaļu demontāža</t>
  </si>
  <si>
    <t>Rozetes, slēdžu, avārijas izejas gaismekļu saudzīga demontāža/montāža</t>
  </si>
  <si>
    <t>Keramzīta pabērums grīdai ~50mm</t>
  </si>
  <si>
    <t>Hidroizolācijas plēves ieklāšana</t>
  </si>
  <si>
    <t xml:space="preserve">  plēve 200mk</t>
  </si>
  <si>
    <t>Grīdu gruntēšana (pirms flīzēšanai)</t>
  </si>
  <si>
    <t>Flīžu grīdlīstes ierīkošana</t>
  </si>
  <si>
    <t>EI-30 metāla ugunsdrošās durvis ar piedurlīst</t>
  </si>
  <si>
    <t>Celtniecības puta</t>
  </si>
  <si>
    <t>Durvju apmale (no abām pusēm)</t>
  </si>
  <si>
    <t>Durvju apmales montāža esošām durvīm</t>
  </si>
  <si>
    <t>3. SIENAS, STARPSIENAS</t>
  </si>
  <si>
    <t>Sienas virsmas gruntēšana un špaktelēšana (iesk. durvju ailes)</t>
  </si>
  <si>
    <t xml:space="preserve">Griestu daļēja izlīdzināšana, gruntēšana,  špaktelēšana </t>
  </si>
  <si>
    <t xml:space="preserve">Trapu DN 110 nomaiņa </t>
  </si>
  <si>
    <t>Esošo stiklabloku demontāža</t>
  </si>
  <si>
    <t>Esošo boileru saudzīga demontāža un atpakaļ montāža</t>
  </si>
  <si>
    <t>Grīdas segumu ar betona pamatni demontāža</t>
  </si>
  <si>
    <t>Logu u esošo PVC durvju bloku tīrīšana pēc apdares darbiem</t>
  </si>
  <si>
    <t>Esošo logu un durvju bloku  apsegšana  ar PVC aizsargplēvi remonta laikā</t>
  </si>
  <si>
    <t>Kāpņu laukumu un pakāpienu virsmu attīrīšana no vielām, kas samazina adhēziju (tauki, eļļas, putekļi, bitums utt.)</t>
  </si>
  <si>
    <t>Pakāpienu virsmu  apstrāde  ar  gruntējošiem  sastāviem</t>
  </si>
  <si>
    <t>m²</t>
  </si>
  <si>
    <t xml:space="preserve">Grīdas    virsmu   apstrāde  ar  laku  </t>
  </si>
  <si>
    <t xml:space="preserve">Pakāpienu virsmu  krāsošana  ar   2-komponentu   epoksīda  sveķu  pārklājumu      (2kārtas) ar krāsaino pārslu (čipsu)    pievienošanu </t>
  </si>
  <si>
    <t>Grīdu flīzēšana ar neslīd.akmens masas flīzēm 300x300mm, iesk. šuvju aizdari (flīze ar pretslīdes efektu ne zemāku kā R9)</t>
  </si>
  <si>
    <t>līme</t>
  </si>
  <si>
    <t>Ailu aizmūrēšana ar vieglbetona bloķiem (zem stikla blokiem)</t>
  </si>
  <si>
    <t>Stilka bloku starpsienu ierīkošana</t>
  </si>
  <si>
    <t>stilkla bloki 190x190x80mm</t>
  </si>
  <si>
    <t>stikla bloku profils vertikālais</t>
  </si>
  <si>
    <t>stikla bloku profils horizontālais</t>
  </si>
  <si>
    <t>līme stikla blokiem</t>
  </si>
  <si>
    <t>stikla bloku krustiņi universālie</t>
  </si>
  <si>
    <t>elastīga starplika</t>
  </si>
  <si>
    <t>Esošo nišu aizšūšana ar  reģipsi  pa metāla  karkasu  ar  standarta reģipša plāksnēm</t>
  </si>
  <si>
    <t xml:space="preserve">Sienu flīzēšana un šuvju aizdare </t>
  </si>
  <si>
    <t xml:space="preserve"> keramikas sienu  flīze</t>
  </si>
  <si>
    <t>Papīra turētāju, šķidra ziepju trauku demontāža/montāža</t>
  </si>
  <si>
    <t>Izlietņu ar  jaucējkrānu  un  pieslēguma elementus demontāža</t>
  </si>
  <si>
    <t>Grīdu izlīdzinošā kārta ar stiegrojumu</t>
  </si>
  <si>
    <t>stiegrojuma siets ø3-200/ø3-200</t>
  </si>
  <si>
    <t>cementa java R=10 Pa (100 kg/cm2), b=60mm</t>
  </si>
  <si>
    <t>Brīdinājuma lentes līmēšana, pakāpienu  malām</t>
  </si>
  <si>
    <t>Rozešu, slēdžu, avārijas izejas gaismekļu saudzīga demontāža/montāža remonta laikā</t>
  </si>
  <si>
    <t>Esošo kanalizācijas cauruļu demontāža (zem izlietnēm)</t>
  </si>
  <si>
    <t>Jaunu kanalizācijas cauruļu (Ø50x3.0) ar veidgabaliem un stiprinājumiem  montāža ar pieslēgšanas vietas izveidi izlietnēm</t>
  </si>
  <si>
    <t>Galda virsmu montāža (izlietņu atrašanas vietā)</t>
  </si>
  <si>
    <t>Galda virsma, pārklāta ar speciālu plastikāta kārtu kas ir mitrumizturīga, siltumizturīga , kā arī droša pret mehānisku iedarbību.</t>
  </si>
  <si>
    <t>Jaunas iebūvējamās izlietnes ar sifonus un jaucējkrānus montāža</t>
  </si>
  <si>
    <t>Individuāli izgatavotu skapišu no  mitrumizturīgām kokskaidu plātnēm ar durvju vertnēm montāža (zem izlietnēm)</t>
  </si>
  <si>
    <r>
      <t>gāzbetona bloki</t>
    </r>
    <r>
      <rPr>
        <sz val="10"/>
        <color indexed="10"/>
        <rFont val="Arial"/>
        <family val="2"/>
      </rPr>
      <t xml:space="preserve"> </t>
    </r>
  </si>
  <si>
    <t>Tāmes Nr.</t>
  </si>
  <si>
    <t>„Viļānu vidusskolas kāpņu telpas 1. - 4. stāva remonts”</t>
  </si>
  <si>
    <t>Būves nosaukums:             „Viļānu vidusskolas  telpas  remonts. Telpa Nr.34. 2.stāvs”</t>
  </si>
  <si>
    <t>Objekta nosaukums:            „Viļānu vidusskolas  telpas  remonts. Telpa Nr.34. 2.stāvs”</t>
  </si>
  <si>
    <t>Būves nosaukums:              „Viļānu vidusskolas  telpas  remonts. Telpa Nr.36. 2.stāvs”</t>
  </si>
  <si>
    <t>Objekta nosaukums:            „Viļānu vidusskolas  telpas  remonts. Telpa Nr.36. 2.stāvs”</t>
  </si>
  <si>
    <t>Rozešu, slēdžu, gaismekļu saudzīga demontāža/montāža remonta laikā</t>
  </si>
  <si>
    <t>Esošo grīdas konstrukciju demontāža līdz pārseguma panelim (koka dēļi+siltinājuma slānis-koka sijas)</t>
  </si>
  <si>
    <t>Esošo piekārto griestu daļēji  demontāža/montāža ar paneļu numerāciju un atpakaļ izmantošanu vai griestu apsegšana ar plēvi uz telpu remonta laiku</t>
  </si>
  <si>
    <t>Griestu  gruntēšana zem dekoratīvā apmetuma</t>
  </si>
  <si>
    <t>4. GRĪDAS</t>
  </si>
  <si>
    <t>5.MARGAS</t>
  </si>
  <si>
    <t>4.GRĪDAS</t>
  </si>
  <si>
    <t>5. LOGI, DURVIS</t>
  </si>
  <si>
    <t>6.SANTEHNIKA</t>
  </si>
  <si>
    <t>6. CITI DARBI</t>
  </si>
  <si>
    <t>Būvgružu savākšana, iekraušana, izvešana, utilizēšana</t>
  </si>
  <si>
    <t>EI-30 ugunsdrošo  metāla  durvju bloku (izm  ~1400x2400(h)m)  ar stiklojumu  iebūve,  ar  rokturiem, eņģēm, slēdzeni  ,piedurlīstēm, . Hermetizācijai  izmantot  ugunsdrošās  putas. (durvju izmēru precizēt uz vietas) Konstrukcijas augšēja daļa (izm.1,40x0,3(h)m) ir neverama, bez stiklojuma.</t>
  </si>
  <si>
    <t xml:space="preserve">Pakāpienu virsmu remonts </t>
  </si>
  <si>
    <t xml:space="preserve">2-komponentu   epoksīda  sveķu grunts </t>
  </si>
  <si>
    <t>2-komponentu epoksīda sveķu krāsa</t>
  </si>
  <si>
    <t xml:space="preserve"> krāsainie čipsi </t>
  </si>
  <si>
    <t xml:space="preserve">2-komponentu epoksīda sveķu laka </t>
  </si>
  <si>
    <r>
      <t xml:space="preserve">stiegras </t>
    </r>
    <r>
      <rPr>
        <sz val="10"/>
        <rFont val="Calibri"/>
        <family val="2"/>
      </rPr>
      <t>Ø</t>
    </r>
    <r>
      <rPr>
        <sz val="10"/>
        <rFont val="Arial"/>
        <family val="2"/>
      </rPr>
      <t>4-6mm</t>
    </r>
  </si>
  <si>
    <t>Koka durvju bloku montāža. Paredzēt pārplūdes resti durvju apakšējā daļā.</t>
  </si>
  <si>
    <t>Koka durvis (1000x2100m) ar pārplūdes resti.</t>
  </si>
  <si>
    <t>Jaunu mozaīkas betona pakāpieņu piegāde un uzstādīšana</t>
  </si>
  <si>
    <r>
      <rPr>
        <b/>
        <sz val="10"/>
        <rFont val="Arial"/>
        <family val="2"/>
      </rPr>
      <t xml:space="preserve">Būves nosaukums:     </t>
    </r>
    <r>
      <rPr>
        <sz val="10"/>
        <rFont val="Arial"/>
        <family val="2"/>
      </rPr>
      <t xml:space="preserve">        „Viļānu vidusskolas  telpas remonts”</t>
    </r>
  </si>
  <si>
    <r>
      <rPr>
        <b/>
        <sz val="10"/>
        <rFont val="Arial"/>
        <family val="2"/>
      </rPr>
      <t xml:space="preserve">Objekta nosaukums:  </t>
    </r>
    <r>
      <rPr>
        <sz val="10"/>
        <rFont val="Arial"/>
        <family val="2"/>
      </rPr>
      <t xml:space="preserve">         „Viļānu vidusskolas  telpas remonts”</t>
    </r>
  </si>
  <si>
    <t xml:space="preserve">1.-4.stāvs </t>
  </si>
  <si>
    <t>Tāme sastādīta 2018. gada  tirgus cenās</t>
  </si>
  <si>
    <t>Kopā :</t>
  </si>
  <si>
    <t>„Viļānu vidusskolas  telpas  remonts. Telpa Nr.34. 2.stāvs”</t>
  </si>
  <si>
    <t>„Viļānu vidusskolas  telpas  remonts. Telpa Nr.36. 2.stāvs”</t>
  </si>
  <si>
    <t>Telpa Nr.36</t>
  </si>
  <si>
    <t>Telpa Nr.34</t>
  </si>
  <si>
    <t>Telpas Nr.3; 35; 53; 71</t>
  </si>
  <si>
    <t>Inženierkomunikāciju apšūšana ar ģipškartona  loksnēm pa metāla karkasu</t>
  </si>
  <si>
    <t>Būvorganizācijas virsizdevumi %</t>
  </si>
  <si>
    <t>Peļņa %</t>
  </si>
  <si>
    <t>Pasūtītāja rezerve neparedzētiem darbiem %</t>
  </si>
  <si>
    <t>Tiešās izmaksas kopā, t. sk. darba devēja sociālais nodoklis (%):</t>
  </si>
</sst>
</file>

<file path=xl/styles.xml><?xml version="1.0" encoding="utf-8"?>
<styleSheet xmlns="http://schemas.openxmlformats.org/spreadsheetml/2006/main">
  <numFmts count="5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FC19]d\ mmmm\ yyyy\ &quot;г.&quot;"/>
    <numFmt numFmtId="187" formatCode="0.0"/>
    <numFmt numFmtId="188" formatCode="0.000"/>
    <numFmt numFmtId="189" formatCode="0.00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Ђ-2]\ #,##0.00_);[Red]\([$Ђ-2]\ #,##0.00\)"/>
    <numFmt numFmtId="195" formatCode="[$-426]dddd\,\ yyyy&quot;. gada &quot;d\.\ mmmm"/>
    <numFmt numFmtId="196" formatCode="[$€-2]\ #,##0.00_);[Red]\([$€-2]\ #,##0.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,##0.0000"/>
    <numFmt numFmtId="203" formatCode="_-* #,##0.00\ _L_s_-;\-* #,##0.00\ _L_s_-;_-* \-??\ _L_s_-;_-@_-"/>
    <numFmt numFmtId="204" formatCode="0_)"/>
    <numFmt numFmtId="205" formatCode="_-* #,##0.00_-;\-* #,##0.00_-;_-* \-??_-;_-@_-"/>
    <numFmt numFmtId="206" formatCode="#,##0.00_ ;[Red]\-#,##0.00\ "/>
    <numFmt numFmtId="207" formatCode="_(* #,##0.00_);_(* \(#,##0.00\);_(* \-??_);_(@_)"/>
    <numFmt numFmtId="208" formatCode="_-* #,##0.00_р_._-;\-* #,##0.00_р_._-;_-* \-??_р_._-;_-@_-"/>
    <numFmt numFmtId="209" formatCode="0.00_ ;[Red]\-0.00\ "/>
    <numFmt numFmtId="210" formatCode="[$-426]General"/>
    <numFmt numFmtId="211" formatCode="&quot;Jā&quot;;&quot;Jā&quot;;&quot;Nē&quot;"/>
    <numFmt numFmtId="212" formatCode="&quot;Patiess&quot;;&quot;Patiess&quot;;&quot;Aplams&quot;"/>
    <numFmt numFmtId="213" formatCode="&quot;Ieslēgts&quot;;&quot;Ieslēgts&quot;;&quot;Izslēgts&quot;"/>
    <numFmt numFmtId="214" formatCode="[$€-2]\ #\ ##,000_);[Red]\([$€-2]\ #\ ##,000\)"/>
  </numFmts>
  <fonts count="44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2"/>
      <name val="Calibri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b/>
      <u val="single"/>
      <sz val="11"/>
      <name val="Arial"/>
      <family val="2"/>
    </font>
    <font>
      <sz val="10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2"/>
    </font>
    <font>
      <sz val="10"/>
      <color rgb="FF00B05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1" applyNumberFormat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2" fontId="29" fillId="0" borderId="0" applyBorder="0">
      <alignment vertical="top"/>
      <protection/>
    </xf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9" fillId="21" borderId="2" applyNumberFormat="0" applyBorder="0" applyAlignment="0">
      <protection/>
    </xf>
    <xf numFmtId="0" fontId="8" fillId="0" borderId="0" applyNumberFormat="0" applyFill="0" applyBorder="0" applyAlignment="0" applyProtection="0"/>
    <xf numFmtId="0" fontId="17" fillId="16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9" fillId="4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" fillId="23" borderId="5" applyNumberFormat="0" applyAlignment="0" applyProtection="0"/>
    <xf numFmtId="0" fontId="2" fillId="2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3" borderId="0" applyNumberFormat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</cellStyleXfs>
  <cellXfs count="2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3" fillId="25" borderId="2" xfId="63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2" fontId="21" fillId="0" borderId="0" xfId="74" applyNumberFormat="1" applyFont="1" applyBorder="1" applyAlignment="1">
      <alignment horizontal="right" vertical="center" wrapText="1"/>
      <protection/>
    </xf>
    <xf numFmtId="0" fontId="21" fillId="0" borderId="0" xfId="74" applyFont="1" applyBorder="1" applyAlignment="1">
      <alignment horizontal="left" vertical="center"/>
      <protection/>
    </xf>
    <xf numFmtId="2" fontId="21" fillId="25" borderId="0" xfId="74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2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5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5" borderId="0" xfId="0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 vertical="center"/>
    </xf>
    <xf numFmtId="0" fontId="0" fillId="0" borderId="0" xfId="64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2" fontId="21" fillId="0" borderId="0" xfId="0" applyNumberFormat="1" applyFont="1" applyBorder="1" applyAlignment="1">
      <alignment horizontal="center" vertical="center"/>
    </xf>
    <xf numFmtId="0" fontId="0" fillId="0" borderId="0" xfId="64" applyFont="1" applyBorder="1" applyAlignment="1">
      <alignment vertical="center"/>
      <protection/>
    </xf>
    <xf numFmtId="0" fontId="22" fillId="0" borderId="0" xfId="0" applyFont="1" applyAlignment="1">
      <alignment vertical="top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25" borderId="11" xfId="0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25" fillId="0" borderId="12" xfId="63" applyFont="1" applyBorder="1" applyAlignment="1">
      <alignment horizontal="center" vertical="center"/>
      <protection/>
    </xf>
    <xf numFmtId="0" fontId="25" fillId="25" borderId="13" xfId="63" applyFont="1" applyFill="1" applyBorder="1" applyAlignment="1">
      <alignment horizontal="center" vertical="center" wrapText="1"/>
      <protection/>
    </xf>
    <xf numFmtId="0" fontId="25" fillId="25" borderId="14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21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top"/>
    </xf>
    <xf numFmtId="0" fontId="22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right" vertical="center"/>
    </xf>
    <xf numFmtId="0" fontId="21" fillId="0" borderId="20" xfId="0" applyFont="1" applyFill="1" applyBorder="1" applyAlignment="1">
      <alignment horizontal="right" vertical="center"/>
    </xf>
    <xf numFmtId="0" fontId="23" fillId="25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21" fillId="0" borderId="22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25" borderId="0" xfId="0" applyFont="1" applyFill="1" applyBorder="1" applyAlignment="1">
      <alignment vertical="center"/>
    </xf>
    <xf numFmtId="2" fontId="0" fillId="26" borderId="2" xfId="0" applyNumberFormat="1" applyFont="1" applyFill="1" applyBorder="1" applyAlignment="1">
      <alignment horizontal="center" vertical="center" wrapText="1"/>
    </xf>
    <xf numFmtId="2" fontId="0" fillId="26" borderId="2" xfId="0" applyNumberFormat="1" applyFont="1" applyFill="1" applyBorder="1" applyAlignment="1">
      <alignment horizontal="center" vertical="center"/>
    </xf>
    <xf numFmtId="2" fontId="0" fillId="26" borderId="23" xfId="0" applyNumberFormat="1" applyFont="1" applyFill="1" applyBorder="1" applyAlignment="1">
      <alignment horizontal="center" vertical="center"/>
    </xf>
    <xf numFmtId="2" fontId="0" fillId="26" borderId="24" xfId="0" applyNumberFormat="1" applyFont="1" applyFill="1" applyBorder="1" applyAlignment="1">
      <alignment horizontal="center" vertical="center"/>
    </xf>
    <xf numFmtId="2" fontId="0" fillId="26" borderId="24" xfId="74" applyNumberFormat="1" applyFont="1" applyFill="1" applyBorder="1" applyAlignment="1">
      <alignment horizontal="center" vertical="center" wrapText="1"/>
      <protection/>
    </xf>
    <xf numFmtId="2" fontId="0" fillId="26" borderId="24" xfId="74" applyNumberFormat="1" applyFont="1" applyFill="1" applyBorder="1" applyAlignment="1">
      <alignment horizontal="center" vertical="center"/>
      <protection/>
    </xf>
    <xf numFmtId="2" fontId="0" fillId="26" borderId="25" xfId="74" applyNumberFormat="1" applyFont="1" applyFill="1" applyBorder="1" applyAlignment="1">
      <alignment horizontal="center" vertical="center"/>
      <protection/>
    </xf>
    <xf numFmtId="4" fontId="0" fillId="26" borderId="26" xfId="0" applyNumberFormat="1" applyFont="1" applyFill="1" applyBorder="1" applyAlignment="1">
      <alignment horizontal="center" vertical="center"/>
    </xf>
    <xf numFmtId="2" fontId="21" fillId="0" borderId="0" xfId="74" applyNumberFormat="1" applyFont="1" applyBorder="1" applyAlignment="1">
      <alignment horizontal="center" vertical="center"/>
      <protection/>
    </xf>
    <xf numFmtId="4" fontId="0" fillId="25" borderId="0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2" fontId="0" fillId="25" borderId="0" xfId="61" applyNumberFormat="1" applyFont="1" applyFill="1" applyAlignment="1">
      <alignment horizontal="center" vertical="center"/>
      <protection/>
    </xf>
    <xf numFmtId="2" fontId="0" fillId="25" borderId="0" xfId="61" applyNumberFormat="1" applyFont="1" applyFill="1" applyAlignment="1">
      <alignment horizontal="right" vertical="center"/>
      <protection/>
    </xf>
    <xf numFmtId="2" fontId="0" fillId="25" borderId="0" xfId="61" applyNumberFormat="1" applyFont="1" applyFill="1" applyAlignment="1">
      <alignment vertical="center"/>
      <protection/>
    </xf>
    <xf numFmtId="2" fontId="0" fillId="26" borderId="27" xfId="74" applyNumberFormat="1" applyFont="1" applyFill="1" applyBorder="1" applyAlignment="1">
      <alignment horizontal="center" vertical="center"/>
      <protection/>
    </xf>
    <xf numFmtId="2" fontId="0" fillId="26" borderId="28" xfId="74" applyNumberFormat="1" applyFont="1" applyFill="1" applyBorder="1" applyAlignment="1">
      <alignment horizontal="center" vertical="center"/>
      <protection/>
    </xf>
    <xf numFmtId="0" fontId="0" fillId="26" borderId="2" xfId="0" applyFont="1" applyFill="1" applyBorder="1" applyAlignment="1">
      <alignment vertical="center"/>
    </xf>
    <xf numFmtId="4" fontId="21" fillId="26" borderId="2" xfId="74" applyNumberFormat="1" applyFont="1" applyFill="1" applyBorder="1" applyAlignment="1">
      <alignment horizontal="left" vertical="center"/>
      <protection/>
    </xf>
    <xf numFmtId="0" fontId="0" fillId="26" borderId="27" xfId="0" applyFont="1" applyFill="1" applyBorder="1" applyAlignment="1">
      <alignment vertical="center"/>
    </xf>
    <xf numFmtId="4" fontId="21" fillId="26" borderId="27" xfId="74" applyNumberFormat="1" applyFont="1" applyFill="1" applyBorder="1" applyAlignment="1">
      <alignment horizontal="left" vertical="center"/>
      <protection/>
    </xf>
    <xf numFmtId="4" fontId="21" fillId="26" borderId="27" xfId="74" applyNumberFormat="1" applyFont="1" applyFill="1" applyBorder="1" applyAlignment="1">
      <alignment horizontal="center" vertical="center"/>
      <protection/>
    </xf>
    <xf numFmtId="0" fontId="21" fillId="0" borderId="29" xfId="63" applyFont="1" applyBorder="1" applyAlignment="1">
      <alignment horizontal="center" vertical="center"/>
      <protection/>
    </xf>
    <xf numFmtId="0" fontId="21" fillId="25" borderId="30" xfId="63" applyFont="1" applyFill="1" applyBorder="1" applyAlignment="1">
      <alignment horizontal="center" vertical="center" wrapText="1"/>
      <protection/>
    </xf>
    <xf numFmtId="0" fontId="21" fillId="25" borderId="31" xfId="63" applyFont="1" applyFill="1" applyBorder="1" applyAlignment="1">
      <alignment horizontal="center" vertical="center" wrapText="1"/>
      <protection/>
    </xf>
    <xf numFmtId="0" fontId="21" fillId="25" borderId="32" xfId="63" applyFont="1" applyFill="1" applyBorder="1" applyAlignment="1">
      <alignment horizontal="center" vertical="center" wrapText="1"/>
      <protection/>
    </xf>
    <xf numFmtId="0" fontId="21" fillId="25" borderId="33" xfId="63" applyFont="1" applyFill="1" applyBorder="1" applyAlignment="1">
      <alignment horizontal="center" vertical="center" wrapText="1"/>
      <protection/>
    </xf>
    <xf numFmtId="0" fontId="0" fillId="26" borderId="2" xfId="0" applyFont="1" applyFill="1" applyBorder="1" applyAlignment="1">
      <alignment horizontal="center" vertical="center" wrapText="1"/>
    </xf>
    <xf numFmtId="4" fontId="21" fillId="26" borderId="33" xfId="0" applyNumberFormat="1" applyFont="1" applyFill="1" applyBorder="1" applyAlignment="1">
      <alignment horizontal="center" vertical="center"/>
    </xf>
    <xf numFmtId="4" fontId="21" fillId="26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" fontId="26" fillId="25" borderId="0" xfId="61" applyNumberFormat="1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>
      <alignment horizontal="right" vertical="center"/>
    </xf>
    <xf numFmtId="4" fontId="0" fillId="26" borderId="34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2" fontId="0" fillId="26" borderId="32" xfId="0" applyNumberFormat="1" applyFont="1" applyFill="1" applyBorder="1" applyAlignment="1">
      <alignment vertical="center"/>
    </xf>
    <xf numFmtId="4" fontId="0" fillId="26" borderId="32" xfId="74" applyNumberFormat="1" applyFont="1" applyFill="1" applyBorder="1" applyAlignment="1">
      <alignment horizontal="center" vertical="center"/>
      <protection/>
    </xf>
    <xf numFmtId="4" fontId="21" fillId="26" borderId="32" xfId="74" applyNumberFormat="1" applyFont="1" applyFill="1" applyBorder="1" applyAlignment="1">
      <alignment horizontal="center" vertical="center"/>
      <protection/>
    </xf>
    <xf numFmtId="4" fontId="21" fillId="26" borderId="33" xfId="74" applyNumberFormat="1" applyFont="1" applyFill="1" applyBorder="1" applyAlignment="1">
      <alignment horizontal="center" vertical="center"/>
      <protection/>
    </xf>
    <xf numFmtId="1" fontId="0" fillId="26" borderId="35" xfId="0" applyNumberFormat="1" applyFont="1" applyFill="1" applyBorder="1" applyAlignment="1">
      <alignment horizontal="center" vertical="center"/>
    </xf>
    <xf numFmtId="0" fontId="21" fillId="26" borderId="2" xfId="0" applyFont="1" applyFill="1" applyBorder="1" applyAlignment="1">
      <alignment horizontal="center" vertical="center" wrapText="1"/>
    </xf>
    <xf numFmtId="0" fontId="0" fillId="26" borderId="2" xfId="0" applyFont="1" applyFill="1" applyBorder="1" applyAlignment="1">
      <alignment vertical="center" wrapText="1"/>
    </xf>
    <xf numFmtId="0" fontId="0" fillId="26" borderId="2" xfId="74" applyFont="1" applyFill="1" applyBorder="1" applyAlignment="1" applyProtection="1">
      <alignment horizontal="center" vertical="center"/>
      <protection locked="0"/>
    </xf>
    <xf numFmtId="0" fontId="0" fillId="26" borderId="2" xfId="74" applyFont="1" applyFill="1" applyBorder="1" applyAlignment="1" applyProtection="1">
      <alignment vertical="center" wrapText="1"/>
      <protection locked="0"/>
    </xf>
    <xf numFmtId="0" fontId="0" fillId="26" borderId="36" xfId="0" applyFont="1" applyFill="1" applyBorder="1" applyAlignment="1">
      <alignment horizontal="center" vertical="center" wrapText="1"/>
    </xf>
    <xf numFmtId="2" fontId="0" fillId="26" borderId="37" xfId="0" applyNumberFormat="1" applyFont="1" applyFill="1" applyBorder="1" applyAlignment="1">
      <alignment horizontal="center" vertical="center" wrapText="1"/>
    </xf>
    <xf numFmtId="2" fontId="0" fillId="26" borderId="2" xfId="74" applyNumberFormat="1" applyFont="1" applyFill="1" applyBorder="1" applyAlignment="1">
      <alignment horizontal="center" vertical="center"/>
      <protection/>
    </xf>
    <xf numFmtId="2" fontId="0" fillId="26" borderId="2" xfId="74" applyNumberFormat="1" applyFont="1" applyFill="1" applyBorder="1" applyAlignment="1">
      <alignment horizontal="center" vertical="center" wrapText="1"/>
      <protection/>
    </xf>
    <xf numFmtId="4" fontId="0" fillId="0" borderId="38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6" borderId="2" xfId="0" applyFont="1" applyFill="1" applyBorder="1" applyAlignment="1">
      <alignment horizontal="left" vertical="center" wrapText="1"/>
    </xf>
    <xf numFmtId="0" fontId="0" fillId="26" borderId="2" xfId="74" applyFont="1" applyFill="1" applyBorder="1" applyAlignment="1">
      <alignment horizontal="left" vertical="center" wrapText="1"/>
      <protection/>
    </xf>
    <xf numFmtId="0" fontId="0" fillId="26" borderId="2" xfId="0" applyFont="1" applyFill="1" applyBorder="1" applyAlignment="1">
      <alignment horizontal="right" vertical="center" wrapText="1"/>
    </xf>
    <xf numFmtId="0" fontId="0" fillId="26" borderId="2" xfId="0" applyFont="1" applyFill="1" applyBorder="1" applyAlignment="1">
      <alignment horizontal="center" vertical="center"/>
    </xf>
    <xf numFmtId="0" fontId="0" fillId="26" borderId="24" xfId="0" applyFont="1" applyFill="1" applyBorder="1" applyAlignment="1">
      <alignment horizontal="right" vertical="center" wrapText="1"/>
    </xf>
    <xf numFmtId="0" fontId="0" fillId="26" borderId="24" xfId="0" applyFont="1" applyFill="1" applyBorder="1" applyAlignment="1">
      <alignment horizontal="center" vertical="center" wrapText="1"/>
    </xf>
    <xf numFmtId="2" fontId="0" fillId="26" borderId="24" xfId="0" applyNumberFormat="1" applyFont="1" applyFill="1" applyBorder="1" applyAlignment="1">
      <alignment horizontal="center" vertical="center" wrapText="1"/>
    </xf>
    <xf numFmtId="2" fontId="32" fillId="26" borderId="2" xfId="0" applyNumberFormat="1" applyFont="1" applyFill="1" applyBorder="1" applyAlignment="1">
      <alignment horizontal="center" vertical="center"/>
    </xf>
    <xf numFmtId="2" fontId="0" fillId="26" borderId="2" xfId="0" applyNumberFormat="1" applyFont="1" applyFill="1" applyBorder="1" applyAlignment="1">
      <alignment horizontal="right" vertical="center" wrapText="1"/>
    </xf>
    <xf numFmtId="0" fontId="0" fillId="26" borderId="2" xfId="74" applyFont="1" applyFill="1" applyBorder="1" applyAlignment="1" applyProtection="1">
      <alignment horizontal="right" vertical="center" wrapText="1"/>
      <protection locked="0"/>
    </xf>
    <xf numFmtId="0" fontId="0" fillId="26" borderId="43" xfId="0" applyFont="1" applyFill="1" applyBorder="1" applyAlignment="1">
      <alignment horizontal="right" vertical="center" wrapText="1"/>
    </xf>
    <xf numFmtId="0" fontId="0" fillId="26" borderId="44" xfId="0" applyFont="1" applyFill="1" applyBorder="1" applyAlignment="1">
      <alignment horizontal="left" vertical="center" wrapText="1"/>
    </xf>
    <xf numFmtId="0" fontId="0" fillId="26" borderId="44" xfId="0" applyFont="1" applyFill="1" applyBorder="1" applyAlignment="1">
      <alignment horizontal="center" vertical="center" wrapText="1"/>
    </xf>
    <xf numFmtId="0" fontId="0" fillId="26" borderId="2" xfId="0" applyNumberFormat="1" applyFont="1" applyFill="1" applyBorder="1" applyAlignment="1" applyProtection="1">
      <alignment vertical="center" wrapText="1"/>
      <protection/>
    </xf>
    <xf numFmtId="0" fontId="0" fillId="26" borderId="2" xfId="0" applyNumberFormat="1" applyFont="1" applyFill="1" applyBorder="1" applyAlignment="1" applyProtection="1">
      <alignment horizontal="center" vertical="center" wrapText="1"/>
      <protection/>
    </xf>
    <xf numFmtId="2" fontId="0" fillId="26" borderId="2" xfId="55" applyNumberFormat="1" applyFont="1" applyFill="1" applyBorder="1" applyAlignment="1">
      <alignment horizontal="center" vertical="center" wrapText="1"/>
      <protection/>
    </xf>
    <xf numFmtId="0" fontId="0" fillId="26" borderId="2" xfId="55" applyFont="1" applyFill="1" applyBorder="1" applyAlignment="1">
      <alignment horizontal="right" vertical="center" wrapText="1"/>
      <protection/>
    </xf>
    <xf numFmtId="0" fontId="0" fillId="26" borderId="2" xfId="55" applyFont="1" applyFill="1" applyBorder="1" applyAlignment="1">
      <alignment horizontal="center" vertical="center"/>
      <protection/>
    </xf>
    <xf numFmtId="2" fontId="0" fillId="26" borderId="0" xfId="0" applyNumberFormat="1" applyFont="1" applyFill="1" applyBorder="1" applyAlignment="1">
      <alignment horizontal="right" vertical="center"/>
    </xf>
    <xf numFmtId="0" fontId="0" fillId="26" borderId="45" xfId="0" applyFont="1" applyFill="1" applyBorder="1" applyAlignment="1">
      <alignment horizontal="left" vertical="center" wrapText="1"/>
    </xf>
    <xf numFmtId="0" fontId="0" fillId="26" borderId="45" xfId="0" applyFont="1" applyFill="1" applyBorder="1" applyAlignment="1">
      <alignment horizontal="center" vertical="center" wrapText="1"/>
    </xf>
    <xf numFmtId="2" fontId="0" fillId="26" borderId="45" xfId="0" applyNumberFormat="1" applyFont="1" applyFill="1" applyBorder="1" applyAlignment="1">
      <alignment horizontal="center" vertical="center" wrapText="1"/>
    </xf>
    <xf numFmtId="2" fontId="0" fillId="26" borderId="46" xfId="0" applyNumberFormat="1" applyFont="1" applyFill="1" applyBorder="1" applyAlignment="1">
      <alignment vertical="center"/>
    </xf>
    <xf numFmtId="0" fontId="0" fillId="26" borderId="27" xfId="0" applyFont="1" applyFill="1" applyBorder="1" applyAlignment="1">
      <alignment vertical="center" wrapText="1" shrinkToFit="1"/>
    </xf>
    <xf numFmtId="187" fontId="0" fillId="26" borderId="27" xfId="0" applyNumberFormat="1" applyFont="1" applyFill="1" applyBorder="1" applyAlignment="1">
      <alignment horizontal="center" vertical="center"/>
    </xf>
    <xf numFmtId="2" fontId="0" fillId="26" borderId="27" xfId="0" applyNumberFormat="1" applyFont="1" applyFill="1" applyBorder="1" applyAlignment="1" quotePrefix="1">
      <alignment horizontal="center" vertical="center"/>
    </xf>
    <xf numFmtId="2" fontId="0" fillId="26" borderId="47" xfId="0" applyNumberFormat="1" applyFont="1" applyFill="1" applyBorder="1" applyAlignment="1">
      <alignment horizontal="center" vertical="center"/>
    </xf>
    <xf numFmtId="2" fontId="0" fillId="26" borderId="27" xfId="0" applyNumberFormat="1" applyFont="1" applyFill="1" applyBorder="1" applyAlignment="1">
      <alignment horizontal="center" vertical="center"/>
    </xf>
    <xf numFmtId="2" fontId="0" fillId="26" borderId="27" xfId="74" applyNumberFormat="1" applyFont="1" applyFill="1" applyBorder="1" applyAlignment="1">
      <alignment horizontal="center" vertical="center" wrapText="1"/>
      <protection/>
    </xf>
    <xf numFmtId="0" fontId="0" fillId="26" borderId="32" xfId="0" applyFont="1" applyFill="1" applyBorder="1" applyAlignment="1">
      <alignment vertical="center"/>
    </xf>
    <xf numFmtId="0" fontId="21" fillId="26" borderId="32" xfId="74" applyFont="1" applyFill="1" applyBorder="1" applyAlignment="1">
      <alignment horizontal="left" vertical="center"/>
      <protection/>
    </xf>
    <xf numFmtId="2" fontId="21" fillId="26" borderId="32" xfId="74" applyNumberFormat="1" applyFont="1" applyFill="1" applyBorder="1" applyAlignment="1">
      <alignment horizontal="left" vertical="center"/>
      <protection/>
    </xf>
    <xf numFmtId="2" fontId="21" fillId="26" borderId="32" xfId="74" applyNumberFormat="1" applyFont="1" applyFill="1" applyBorder="1" applyAlignment="1">
      <alignment horizontal="center" vertical="center"/>
      <protection/>
    </xf>
    <xf numFmtId="0" fontId="21" fillId="26" borderId="2" xfId="74" applyFont="1" applyFill="1" applyBorder="1" applyAlignment="1">
      <alignment horizontal="left" vertical="center"/>
      <protection/>
    </xf>
    <xf numFmtId="2" fontId="21" fillId="26" borderId="2" xfId="74" applyNumberFormat="1" applyFont="1" applyFill="1" applyBorder="1" applyAlignment="1">
      <alignment horizontal="left" vertical="center"/>
      <protection/>
    </xf>
    <xf numFmtId="2" fontId="21" fillId="26" borderId="2" xfId="74" applyNumberFormat="1" applyFont="1" applyFill="1" applyBorder="1" applyAlignment="1">
      <alignment horizontal="center" vertical="center"/>
      <protection/>
    </xf>
    <xf numFmtId="4" fontId="21" fillId="26" borderId="2" xfId="74" applyNumberFormat="1" applyFont="1" applyFill="1" applyBorder="1" applyAlignment="1">
      <alignment horizontal="center" vertical="center"/>
      <protection/>
    </xf>
    <xf numFmtId="2" fontId="0" fillId="26" borderId="2" xfId="57" applyNumberFormat="1" applyFont="1" applyFill="1" applyBorder="1" applyAlignment="1">
      <alignment horizontal="center" vertical="center"/>
      <protection/>
    </xf>
    <xf numFmtId="0" fontId="0" fillId="26" borderId="24" xfId="0" applyFont="1" applyFill="1" applyBorder="1" applyAlignment="1">
      <alignment horizontal="left" vertical="center" wrapText="1"/>
    </xf>
    <xf numFmtId="2" fontId="0" fillId="26" borderId="2" xfId="0" applyNumberFormat="1" applyFont="1" applyFill="1" applyBorder="1" applyAlignment="1" applyProtection="1">
      <alignment horizontal="center" vertical="center" wrapText="1"/>
      <protection/>
    </xf>
    <xf numFmtId="0" fontId="0" fillId="26" borderId="2" xfId="0" applyNumberFormat="1" applyFont="1" applyFill="1" applyBorder="1" applyAlignment="1" applyProtection="1">
      <alignment horizontal="right" vertical="center"/>
      <protection/>
    </xf>
    <xf numFmtId="2" fontId="42" fillId="26" borderId="2" xfId="0" applyNumberFormat="1" applyFont="1" applyFill="1" applyBorder="1" applyAlignment="1" applyProtection="1">
      <alignment horizontal="center" vertical="center" wrapText="1"/>
      <protection/>
    </xf>
    <xf numFmtId="0" fontId="0" fillId="26" borderId="2" xfId="0" applyNumberFormat="1" applyFont="1" applyFill="1" applyBorder="1" applyAlignment="1" applyProtection="1">
      <alignment horizontal="left" vertical="center"/>
      <protection/>
    </xf>
    <xf numFmtId="2" fontId="43" fillId="26" borderId="2" xfId="0" applyNumberFormat="1" applyFont="1" applyFill="1" applyBorder="1" applyAlignment="1">
      <alignment horizontal="center" vertical="center" wrapText="1"/>
    </xf>
    <xf numFmtId="49" fontId="0" fillId="26" borderId="2" xfId="36" applyNumberFormat="1" applyFont="1" applyFill="1" applyBorder="1" applyAlignment="1">
      <alignment vertical="center" wrapText="1"/>
      <protection/>
    </xf>
    <xf numFmtId="0" fontId="0" fillId="26" borderId="2" xfId="36" applyFont="1" applyFill="1" applyBorder="1" applyAlignment="1">
      <alignment horizontal="center" vertical="center" wrapText="1"/>
      <protection/>
    </xf>
    <xf numFmtId="0" fontId="0" fillId="26" borderId="0" xfId="0" applyFont="1" applyFill="1" applyAlignment="1">
      <alignment horizontal="right" vertical="center" wrapText="1"/>
    </xf>
    <xf numFmtId="2" fontId="0" fillId="26" borderId="2" xfId="0" applyNumberFormat="1" applyFont="1" applyFill="1" applyBorder="1" applyAlignment="1">
      <alignment horizontal="left" vertical="center" wrapText="1"/>
    </xf>
    <xf numFmtId="2" fontId="0" fillId="26" borderId="2" xfId="0" applyNumberFormat="1" applyFont="1" applyFill="1" applyBorder="1" applyAlignment="1">
      <alignment horizontal="center" vertical="center" shrinkToFit="1"/>
    </xf>
    <xf numFmtId="2" fontId="0" fillId="26" borderId="0" xfId="0" applyNumberFormat="1" applyFont="1" applyFill="1" applyBorder="1" applyAlignment="1">
      <alignment horizontal="left" vertical="center" wrapText="1"/>
    </xf>
    <xf numFmtId="0" fontId="0" fillId="26" borderId="2" xfId="0" applyFont="1" applyFill="1" applyBorder="1" applyAlignment="1">
      <alignment horizontal="justify" vertical="center" wrapText="1" shrinkToFit="1"/>
    </xf>
    <xf numFmtId="0" fontId="0" fillId="26" borderId="45" xfId="0" applyFont="1" applyFill="1" applyBorder="1" applyAlignment="1">
      <alignment horizontal="right" vertical="center" wrapText="1" shrinkToFit="1"/>
    </xf>
    <xf numFmtId="0" fontId="0" fillId="26" borderId="45" xfId="0" applyFont="1" applyFill="1" applyBorder="1" applyAlignment="1">
      <alignment horizontal="left" vertical="center" wrapText="1" shrinkToFit="1"/>
    </xf>
    <xf numFmtId="2" fontId="0" fillId="26" borderId="48" xfId="0" applyNumberFormat="1" applyFont="1" applyFill="1" applyBorder="1" applyAlignment="1">
      <alignment horizontal="center" vertical="center"/>
    </xf>
    <xf numFmtId="0" fontId="0" fillId="26" borderId="2" xfId="0" applyFont="1" applyFill="1" applyBorder="1" applyAlignment="1" applyProtection="1">
      <alignment vertical="center" wrapText="1"/>
      <protection/>
    </xf>
    <xf numFmtId="0" fontId="0" fillId="26" borderId="2" xfId="0" applyFont="1" applyFill="1" applyBorder="1" applyAlignment="1" applyProtection="1">
      <alignment horizontal="center" vertical="center"/>
      <protection/>
    </xf>
    <xf numFmtId="2" fontId="0" fillId="26" borderId="2" xfId="49" applyNumberFormat="1" applyFont="1" applyFill="1" applyBorder="1" applyAlignment="1" applyProtection="1">
      <alignment horizontal="center" vertical="center" shrinkToFit="1"/>
      <protection/>
    </xf>
    <xf numFmtId="2" fontId="0" fillId="26" borderId="2" xfId="0" applyNumberFormat="1" applyFont="1" applyFill="1" applyBorder="1" applyAlignment="1" applyProtection="1">
      <alignment horizontal="center" vertical="center" shrinkToFit="1"/>
      <protection/>
    </xf>
    <xf numFmtId="0" fontId="21" fillId="26" borderId="24" xfId="0" applyFont="1" applyFill="1" applyBorder="1" applyAlignment="1">
      <alignment horizontal="center" vertical="center" wrapText="1"/>
    </xf>
    <xf numFmtId="4" fontId="21" fillId="26" borderId="32" xfId="74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4" fontId="0" fillId="0" borderId="0" xfId="0" applyNumberFormat="1" applyFont="1" applyBorder="1" applyAlignment="1">
      <alignment/>
    </xf>
    <xf numFmtId="0" fontId="21" fillId="25" borderId="36" xfId="63" applyFont="1" applyFill="1" applyBorder="1" applyAlignment="1">
      <alignment horizontal="center" vertical="center" wrapText="1"/>
      <protection/>
    </xf>
    <xf numFmtId="0" fontId="21" fillId="25" borderId="37" xfId="63" applyFont="1" applyFill="1" applyBorder="1" applyAlignment="1">
      <alignment horizontal="center" vertical="center" wrapText="1"/>
      <protection/>
    </xf>
    <xf numFmtId="0" fontId="21" fillId="25" borderId="24" xfId="63" applyFont="1" applyFill="1" applyBorder="1" applyAlignment="1">
      <alignment horizontal="center" vertical="center" wrapText="1"/>
      <protection/>
    </xf>
    <xf numFmtId="0" fontId="21" fillId="25" borderId="25" xfId="63" applyFont="1" applyFill="1" applyBorder="1" applyAlignment="1">
      <alignment horizontal="center" vertical="center" wrapText="1"/>
      <protection/>
    </xf>
    <xf numFmtId="0" fontId="21" fillId="0" borderId="49" xfId="63" applyFont="1" applyBorder="1" applyAlignment="1">
      <alignment horizontal="center" vertical="center"/>
      <protection/>
    </xf>
    <xf numFmtId="0" fontId="21" fillId="25" borderId="50" xfId="63" applyFont="1" applyFill="1" applyBorder="1" applyAlignment="1">
      <alignment horizontal="center" vertical="center" wrapText="1"/>
      <protection/>
    </xf>
    <xf numFmtId="0" fontId="21" fillId="25" borderId="2" xfId="63" applyFont="1" applyFill="1" applyBorder="1" applyAlignment="1">
      <alignment horizontal="center" vertical="center" wrapText="1"/>
      <protection/>
    </xf>
    <xf numFmtId="0" fontId="21" fillId="25" borderId="23" xfId="63" applyFont="1" applyFill="1" applyBorder="1" applyAlignment="1">
      <alignment horizontal="center" vertical="center" wrapText="1"/>
      <protection/>
    </xf>
    <xf numFmtId="0" fontId="0" fillId="26" borderId="0" xfId="0" applyFont="1" applyFill="1" applyBorder="1" applyAlignment="1">
      <alignment vertical="center"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horizontal="center" vertical="center"/>
    </xf>
    <xf numFmtId="2" fontId="0" fillId="0" borderId="0" xfId="0" applyNumberFormat="1" applyAlignment="1">
      <alignment/>
    </xf>
    <xf numFmtId="2" fontId="0" fillId="26" borderId="45" xfId="37" applyNumberFormat="1" applyFont="1" applyFill="1" applyBorder="1" applyAlignment="1">
      <alignment horizontal="center" vertical="center"/>
      <protection/>
    </xf>
    <xf numFmtId="2" fontId="0" fillId="26" borderId="2" xfId="0" applyNumberFormat="1" applyFont="1" applyFill="1" applyBorder="1" applyAlignment="1">
      <alignment vertical="center" wrapText="1"/>
    </xf>
    <xf numFmtId="2" fontId="0" fillId="26" borderId="2" xfId="0" applyNumberFormat="1" applyFont="1" applyFill="1" applyBorder="1" applyAlignment="1">
      <alignment horizontal="center" vertical="center"/>
    </xf>
    <xf numFmtId="2" fontId="0" fillId="26" borderId="44" xfId="81" applyNumberFormat="1" applyFont="1" applyFill="1" applyBorder="1" applyAlignment="1" applyProtection="1">
      <alignment horizontal="center" vertical="center" wrapText="1"/>
      <protection/>
    </xf>
    <xf numFmtId="2" fontId="26" fillId="26" borderId="2" xfId="0" applyNumberFormat="1" applyFont="1" applyFill="1" applyBorder="1" applyAlignment="1">
      <alignment horizontal="center" vertical="center" wrapText="1"/>
    </xf>
    <xf numFmtId="2" fontId="0" fillId="26" borderId="2" xfId="37" applyNumberFormat="1" applyFont="1" applyFill="1" applyBorder="1" applyAlignment="1">
      <alignment horizontal="center" vertical="center"/>
      <protection/>
    </xf>
    <xf numFmtId="2" fontId="0" fillId="26" borderId="26" xfId="0" applyNumberFormat="1" applyFont="1" applyFill="1" applyBorder="1" applyAlignment="1">
      <alignment horizontal="center" vertical="center"/>
    </xf>
    <xf numFmtId="2" fontId="0" fillId="26" borderId="2" xfId="0" applyNumberFormat="1" applyFill="1" applyBorder="1" applyAlignment="1">
      <alignment horizontal="center" vertical="center"/>
    </xf>
    <xf numFmtId="2" fontId="43" fillId="26" borderId="2" xfId="0" applyNumberFormat="1" applyFont="1" applyFill="1" applyBorder="1" applyAlignment="1">
      <alignment horizontal="center" vertical="center"/>
    </xf>
    <xf numFmtId="2" fontId="43" fillId="26" borderId="45" xfId="0" applyNumberFormat="1" applyFont="1" applyFill="1" applyBorder="1" applyAlignment="1">
      <alignment horizontal="center" vertical="center"/>
    </xf>
    <xf numFmtId="2" fontId="0" fillId="26" borderId="45" xfId="0" applyNumberFormat="1" applyFont="1" applyFill="1" applyBorder="1" applyAlignment="1">
      <alignment horizontal="center" vertical="center"/>
    </xf>
    <xf numFmtId="2" fontId="0" fillId="26" borderId="2" xfId="0" applyNumberFormat="1" applyFont="1" applyFill="1" applyBorder="1" applyAlignment="1">
      <alignment horizontal="center" vertical="center"/>
    </xf>
    <xf numFmtId="2" fontId="0" fillId="26" borderId="2" xfId="0" applyNumberFormat="1" applyFont="1" applyFill="1" applyBorder="1" applyAlignment="1">
      <alignment horizontal="center" vertical="center" wrapText="1"/>
    </xf>
    <xf numFmtId="0" fontId="0" fillId="26" borderId="0" xfId="64" applyFont="1" applyFill="1" applyBorder="1" applyAlignment="1">
      <alignment horizontal="right" vertical="center"/>
      <protection/>
    </xf>
    <xf numFmtId="2" fontId="0" fillId="26" borderId="2" xfId="74" applyNumberFormat="1" applyFont="1" applyFill="1" applyBorder="1" applyAlignment="1">
      <alignment horizontal="center" vertical="center"/>
      <protection/>
    </xf>
    <xf numFmtId="2" fontId="0" fillId="26" borderId="2" xfId="62" applyNumberFormat="1" applyFont="1" applyFill="1" applyBorder="1" applyAlignment="1">
      <alignment horizontal="center" vertical="center"/>
      <protection/>
    </xf>
    <xf numFmtId="4" fontId="0" fillId="26" borderId="2" xfId="0" applyNumberFormat="1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right" vertical="center"/>
    </xf>
    <xf numFmtId="4" fontId="33" fillId="26" borderId="28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26" borderId="0" xfId="0" applyFont="1" applyFill="1" applyAlignment="1">
      <alignment horizontal="left" vertical="center" wrapText="1"/>
    </xf>
    <xf numFmtId="4" fontId="35" fillId="26" borderId="39" xfId="0" applyNumberFormat="1" applyFont="1" applyFill="1" applyBorder="1" applyAlignment="1">
      <alignment horizontal="center" vertical="center"/>
    </xf>
    <xf numFmtId="4" fontId="35" fillId="26" borderId="51" xfId="0" applyNumberFormat="1" applyFont="1" applyFill="1" applyBorder="1" applyAlignment="1">
      <alignment horizontal="center" vertical="center"/>
    </xf>
    <xf numFmtId="4" fontId="21" fillId="26" borderId="39" xfId="0" applyNumberFormat="1" applyFont="1" applyFill="1" applyBorder="1" applyAlignment="1">
      <alignment horizontal="center" vertical="center"/>
    </xf>
    <xf numFmtId="4" fontId="21" fillId="26" borderId="38" xfId="0" applyNumberFormat="1" applyFont="1" applyFill="1" applyBorder="1" applyAlignment="1">
      <alignment horizontal="center" vertical="center"/>
    </xf>
    <xf numFmtId="0" fontId="23" fillId="0" borderId="29" xfId="63" applyFont="1" applyBorder="1" applyAlignment="1">
      <alignment horizontal="center" vertical="center" textRotation="90"/>
      <protection/>
    </xf>
    <xf numFmtId="0" fontId="23" fillId="0" borderId="52" xfId="63" applyFont="1" applyBorder="1" applyAlignment="1">
      <alignment horizontal="center" vertical="center" textRotation="90"/>
      <protection/>
    </xf>
    <xf numFmtId="0" fontId="23" fillId="25" borderId="30" xfId="63" applyFont="1" applyFill="1" applyBorder="1" applyAlignment="1">
      <alignment horizontal="center" vertical="center" wrapText="1"/>
      <protection/>
    </xf>
    <xf numFmtId="0" fontId="23" fillId="25" borderId="24" xfId="63" applyFont="1" applyFill="1" applyBorder="1" applyAlignment="1">
      <alignment horizontal="center" vertical="center" wrapText="1"/>
      <protection/>
    </xf>
    <xf numFmtId="0" fontId="23" fillId="25" borderId="32" xfId="63" applyFont="1" applyFill="1" applyBorder="1" applyAlignment="1">
      <alignment horizontal="center" vertical="center" wrapText="1"/>
      <protection/>
    </xf>
    <xf numFmtId="0" fontId="23" fillId="25" borderId="53" xfId="63" applyFont="1" applyFill="1" applyBorder="1" applyAlignment="1">
      <alignment horizontal="center" vertical="center" wrapText="1"/>
      <protection/>
    </xf>
    <xf numFmtId="0" fontId="23" fillId="25" borderId="25" xfId="63" applyFont="1" applyFill="1" applyBorder="1" applyAlignment="1">
      <alignment horizontal="center" vertical="center" wrapText="1"/>
      <protection/>
    </xf>
    <xf numFmtId="0" fontId="27" fillId="26" borderId="35" xfId="0" applyFont="1" applyFill="1" applyBorder="1" applyAlignment="1">
      <alignment horizontal="right" vertical="center"/>
    </xf>
    <xf numFmtId="0" fontId="27" fillId="26" borderId="2" xfId="0" applyFont="1" applyFill="1" applyBorder="1" applyAlignment="1">
      <alignment horizontal="right" vertical="center"/>
    </xf>
    <xf numFmtId="0" fontId="21" fillId="26" borderId="49" xfId="0" applyFont="1" applyFill="1" applyBorder="1" applyAlignment="1">
      <alignment horizontal="right" vertical="center"/>
    </xf>
    <xf numFmtId="0" fontId="21" fillId="26" borderId="32" xfId="0" applyFont="1" applyFill="1" applyBorder="1" applyAlignment="1">
      <alignment horizontal="right" vertical="center"/>
    </xf>
    <xf numFmtId="2" fontId="21" fillId="26" borderId="17" xfId="74" applyNumberFormat="1" applyFont="1" applyFill="1" applyBorder="1" applyAlignment="1">
      <alignment horizontal="right" vertical="center"/>
      <protection/>
    </xf>
    <xf numFmtId="2" fontId="21" fillId="26" borderId="54" xfId="74" applyNumberFormat="1" applyFont="1" applyFill="1" applyBorder="1" applyAlignment="1">
      <alignment horizontal="right" vertical="center"/>
      <protection/>
    </xf>
    <xf numFmtId="2" fontId="21" fillId="26" borderId="55" xfId="74" applyNumberFormat="1" applyFont="1" applyFill="1" applyBorder="1" applyAlignment="1">
      <alignment horizontal="right" vertical="center"/>
      <protection/>
    </xf>
    <xf numFmtId="0" fontId="23" fillId="25" borderId="30" xfId="63" applyFont="1" applyFill="1" applyBorder="1" applyAlignment="1">
      <alignment horizontal="center" vertical="center" textRotation="90" wrapText="1"/>
      <protection/>
    </xf>
    <xf numFmtId="0" fontId="23" fillId="25" borderId="24" xfId="63" applyFont="1" applyFill="1" applyBorder="1" applyAlignment="1">
      <alignment horizontal="center" vertical="center" textRotation="90" wrapText="1"/>
      <protection/>
    </xf>
    <xf numFmtId="0" fontId="23" fillId="25" borderId="32" xfId="6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23" fillId="25" borderId="53" xfId="63" applyFont="1" applyFill="1" applyBorder="1" applyAlignment="1">
      <alignment horizontal="center" vertical="center" wrapText="1"/>
      <protection/>
    </xf>
    <xf numFmtId="0" fontId="23" fillId="25" borderId="25" xfId="63" applyFont="1" applyFill="1" applyBorder="1" applyAlignment="1">
      <alignment horizontal="center" vertical="center" wrapText="1"/>
      <protection/>
    </xf>
    <xf numFmtId="0" fontId="21" fillId="26" borderId="46" xfId="0" applyFont="1" applyFill="1" applyBorder="1" applyAlignment="1">
      <alignment horizontal="right" vertical="center"/>
    </xf>
    <xf numFmtId="0" fontId="21" fillId="26" borderId="27" xfId="0" applyFont="1" applyFill="1" applyBorder="1" applyAlignment="1">
      <alignment horizontal="right" vertical="center"/>
    </xf>
    <xf numFmtId="0" fontId="21" fillId="26" borderId="35" xfId="0" applyFont="1" applyFill="1" applyBorder="1" applyAlignment="1">
      <alignment horizontal="right" vertical="center"/>
    </xf>
    <xf numFmtId="0" fontId="21" fillId="26" borderId="2" xfId="0" applyFont="1" applyFill="1" applyBorder="1" applyAlignment="1">
      <alignment horizontal="right" vertical="center"/>
    </xf>
    <xf numFmtId="0" fontId="24" fillId="0" borderId="0" xfId="63" applyFont="1" applyAlignment="1">
      <alignment horizontal="center" vertical="center"/>
      <protection/>
    </xf>
    <xf numFmtId="0" fontId="21" fillId="25" borderId="0" xfId="0" applyFont="1" applyFill="1" applyBorder="1" applyAlignment="1">
      <alignment horizontal="center" vertical="center"/>
    </xf>
    <xf numFmtId="0" fontId="0" fillId="0" borderId="0" xfId="64" applyFont="1" applyBorder="1" applyAlignment="1">
      <alignment horizontal="right" vertical="center"/>
      <protection/>
    </xf>
    <xf numFmtId="0" fontId="0" fillId="26" borderId="0" xfId="64" applyFont="1" applyFill="1" applyBorder="1" applyAlignment="1">
      <alignment horizontal="right" vertical="center"/>
      <protection/>
    </xf>
    <xf numFmtId="0" fontId="23" fillId="0" borderId="29" xfId="63" applyFont="1" applyBorder="1" applyAlignment="1">
      <alignment horizontal="center" vertical="center" textRotation="90"/>
      <protection/>
    </xf>
    <xf numFmtId="0" fontId="23" fillId="0" borderId="52" xfId="63" applyFont="1" applyBorder="1" applyAlignment="1">
      <alignment horizontal="center" vertical="center" textRotation="90"/>
      <protection/>
    </xf>
    <xf numFmtId="0" fontId="21" fillId="26" borderId="20" xfId="0" applyFont="1" applyFill="1" applyBorder="1" applyAlignment="1">
      <alignment horizontal="right" vertical="center"/>
    </xf>
    <xf numFmtId="0" fontId="21" fillId="26" borderId="56" xfId="0" applyFont="1" applyFill="1" applyBorder="1" applyAlignment="1">
      <alignment horizontal="right" vertical="center"/>
    </xf>
    <xf numFmtId="0" fontId="21" fillId="26" borderId="47" xfId="0" applyFont="1" applyFill="1" applyBorder="1" applyAlignment="1">
      <alignment horizontal="right" vertical="center"/>
    </xf>
    <xf numFmtId="0" fontId="21" fillId="26" borderId="41" xfId="0" applyFont="1" applyFill="1" applyBorder="1" applyAlignment="1">
      <alignment horizontal="right" vertical="center"/>
    </xf>
    <xf numFmtId="0" fontId="21" fillId="26" borderId="57" xfId="0" applyFont="1" applyFill="1" applyBorder="1" applyAlignment="1">
      <alignment horizontal="right" vertical="center"/>
    </xf>
    <xf numFmtId="0" fontId="21" fillId="26" borderId="23" xfId="0" applyFont="1" applyFill="1" applyBorder="1" applyAlignment="1">
      <alignment horizontal="right" vertical="center"/>
    </xf>
    <xf numFmtId="2" fontId="21" fillId="26" borderId="19" xfId="74" applyNumberFormat="1" applyFont="1" applyFill="1" applyBorder="1" applyAlignment="1">
      <alignment horizontal="right" vertical="center"/>
      <protection/>
    </xf>
    <xf numFmtId="2" fontId="21" fillId="26" borderId="58" xfId="74" applyNumberFormat="1" applyFont="1" applyFill="1" applyBorder="1" applyAlignment="1">
      <alignment horizontal="right" vertical="center"/>
      <protection/>
    </xf>
    <xf numFmtId="2" fontId="21" fillId="26" borderId="50" xfId="74" applyNumberFormat="1" applyFont="1" applyFill="1" applyBorder="1" applyAlignment="1">
      <alignment horizontal="right" vertical="center"/>
      <protection/>
    </xf>
    <xf numFmtId="0" fontId="23" fillId="25" borderId="30" xfId="63" applyFont="1" applyFill="1" applyBorder="1" applyAlignment="1">
      <alignment horizontal="center" vertical="center" wrapText="1"/>
      <protection/>
    </xf>
    <xf numFmtId="0" fontId="27" fillId="26" borderId="41" xfId="0" applyFont="1" applyFill="1" applyBorder="1" applyAlignment="1">
      <alignment horizontal="right" vertical="center"/>
    </xf>
    <xf numFmtId="0" fontId="27" fillId="26" borderId="57" xfId="0" applyFont="1" applyFill="1" applyBorder="1" applyAlignment="1">
      <alignment horizontal="right" vertical="center"/>
    </xf>
    <xf numFmtId="0" fontId="27" fillId="26" borderId="23" xfId="0" applyFont="1" applyFill="1" applyBorder="1" applyAlignment="1">
      <alignment horizontal="right" vertical="center"/>
    </xf>
    <xf numFmtId="0" fontId="21" fillId="26" borderId="19" xfId="0" applyFont="1" applyFill="1" applyBorder="1" applyAlignment="1">
      <alignment horizontal="right" vertical="center"/>
    </xf>
    <xf numFmtId="0" fontId="21" fillId="26" borderId="58" xfId="0" applyFont="1" applyFill="1" applyBorder="1" applyAlignment="1">
      <alignment horizontal="right" vertical="center"/>
    </xf>
    <xf numFmtId="0" fontId="21" fillId="26" borderId="50" xfId="0" applyFont="1" applyFill="1" applyBorder="1" applyAlignment="1">
      <alignment horizontal="right" vertical="center"/>
    </xf>
    <xf numFmtId="0" fontId="23" fillId="25" borderId="24" xfId="63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</cellXfs>
  <cellStyles count="76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4" xfId="35"/>
    <cellStyle name="Excel Built-in Normal" xfId="36"/>
    <cellStyle name="formulas" xfId="37"/>
    <cellStyle name="Hyperlink" xfId="38"/>
    <cellStyle name="Ievade" xfId="39"/>
    <cellStyle name="Izcēlums (1. veids)" xfId="40"/>
    <cellStyle name="Izcēlums (2. veids)" xfId="41"/>
    <cellStyle name="Izcēlums (3. veids)" xfId="42"/>
    <cellStyle name="Izcēlums (4. veids)" xfId="43"/>
    <cellStyle name="Izcēlums (5. veids)" xfId="44"/>
    <cellStyle name="Izcēlums (6. veids)" xfId="45"/>
    <cellStyle name="izmaiņas" xfId="46"/>
    <cellStyle name="Followed Hyperlink" xfId="47"/>
    <cellStyle name="Izvade" xfId="48"/>
    <cellStyle name="Comma" xfId="49"/>
    <cellStyle name="Comma [0]" xfId="50"/>
    <cellStyle name="Kopsumma" xfId="51"/>
    <cellStyle name="Labs" xfId="52"/>
    <cellStyle name="Neitrāls" xfId="53"/>
    <cellStyle name="Normal 10" xfId="54"/>
    <cellStyle name="Normal 2" xfId="55"/>
    <cellStyle name="Normal 2 2" xfId="56"/>
    <cellStyle name="Normal 3" xfId="57"/>
    <cellStyle name="Normal 4" xfId="58"/>
    <cellStyle name="Normal 7" xfId="59"/>
    <cellStyle name="Normal 8" xfId="60"/>
    <cellStyle name="Normal_9908m" xfId="61"/>
    <cellStyle name="Normal_cornaja piedavjums 1" xfId="62"/>
    <cellStyle name="Normal_elektro 7-1 7-2 9" xfId="63"/>
    <cellStyle name="Normal_Sheet1" xfId="64"/>
    <cellStyle name="Nosaukums" xfId="65"/>
    <cellStyle name="Parastais 2" xfId="66"/>
    <cellStyle name="Parastais_Tame" xfId="67"/>
    <cellStyle name="Paskaidrojošs teksts" xfId="68"/>
    <cellStyle name="Pārbaudes šūna" xfId="69"/>
    <cellStyle name="Piezīme" xfId="70"/>
    <cellStyle name="Percent" xfId="71"/>
    <cellStyle name="Saistīta šūna" xfId="72"/>
    <cellStyle name="Slikts" xfId="73"/>
    <cellStyle name="Style 1" xfId="74"/>
    <cellStyle name="Currency" xfId="75"/>
    <cellStyle name="Currency [0]" xfId="76"/>
    <cellStyle name="Virsraksts 1" xfId="77"/>
    <cellStyle name="Virsraksts 2" xfId="78"/>
    <cellStyle name="Virsraksts 3" xfId="79"/>
    <cellStyle name="Virsraksts 4" xfId="80"/>
    <cellStyle name="Обычный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 8" xfId="87"/>
    <cellStyle name="Обычный 9" xfId="88"/>
    <cellStyle name="Стиль 1" xfId="89"/>
  </cellStyles>
  <dxfs count="105"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  <dxf>
      <font>
        <b/>
        <i val="0"/>
        <strike val="0"/>
        <color rgb="FFCC0099"/>
      </font>
    </dxf>
    <dxf>
      <font>
        <b val="0"/>
        <i/>
        <color theme="1" tint="0.49998000264167786"/>
      </font>
    </dxf>
    <dxf>
      <font>
        <b val="0"/>
        <i/>
        <color rgb="FFFF99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112"/>
  <sheetViews>
    <sheetView zoomScalePageLayoutView="0" workbookViewId="0" topLeftCell="A85">
      <selection activeCell="A96" sqref="A96:H96"/>
    </sheetView>
  </sheetViews>
  <sheetFormatPr defaultColWidth="9.140625" defaultRowHeight="12.75"/>
  <cols>
    <col min="1" max="1" width="5.8515625" style="0" customWidth="1"/>
    <col min="2" max="2" width="38.57421875" style="0" customWidth="1"/>
    <col min="3" max="3" width="7.28125" style="0" customWidth="1"/>
    <col min="4" max="4" width="7.7109375" style="0" customWidth="1"/>
    <col min="5" max="10" width="7.28125" style="0" customWidth="1"/>
    <col min="12" max="12" width="8.57421875" style="0" customWidth="1"/>
    <col min="14" max="14" width="8.00390625" style="0" customWidth="1"/>
    <col min="15" max="15" width="9.8515625" style="0" customWidth="1"/>
  </cols>
  <sheetData>
    <row r="1" spans="1:15" ht="12.75">
      <c r="A1" s="6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5"/>
      <c r="B6" s="7"/>
      <c r="C6" s="15"/>
      <c r="D6" s="15"/>
      <c r="E6" s="13"/>
      <c r="F6" s="13"/>
      <c r="G6" s="13"/>
      <c r="H6" s="13"/>
      <c r="I6" s="13"/>
      <c r="J6" s="13"/>
      <c r="K6" s="13"/>
      <c r="L6" s="13"/>
      <c r="M6" s="6"/>
      <c r="N6" s="13"/>
      <c r="O6" s="6"/>
    </row>
    <row r="7" spans="1:15" ht="15">
      <c r="A7" s="246" t="s">
        <v>55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</row>
    <row r="8" spans="1:15" ht="12.75">
      <c r="A8" s="247" t="s">
        <v>59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ht="18" customHeight="1">
      <c r="A9" s="44" t="s">
        <v>94</v>
      </c>
      <c r="B9" s="5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8" customHeight="1">
      <c r="A10" s="44" t="s">
        <v>95</v>
      </c>
      <c r="B10" s="5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>
      <c r="A11" s="95" t="s">
        <v>58</v>
      </c>
      <c r="B11" s="5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8" customHeight="1">
      <c r="A12" s="76"/>
      <c r="B12" s="5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8"/>
    </row>
    <row r="13" spans="2:15" ht="12.75">
      <c r="B13" s="20"/>
      <c r="C13" s="20"/>
      <c r="D13" s="20"/>
      <c r="E13" s="20"/>
      <c r="F13" s="20"/>
      <c r="G13" s="20"/>
      <c r="H13" s="20"/>
      <c r="I13" s="20"/>
      <c r="J13" s="20"/>
      <c r="K13" s="7"/>
      <c r="L13" s="22"/>
      <c r="M13" s="7"/>
      <c r="N13" s="7"/>
      <c r="O13" s="7"/>
    </row>
    <row r="14" spans="1:15" ht="12.75">
      <c r="A14" s="190" t="s">
        <v>184</v>
      </c>
      <c r="B14" s="191"/>
      <c r="C14" s="192"/>
      <c r="D14" s="15"/>
      <c r="E14" s="7"/>
      <c r="F14" s="22"/>
      <c r="G14" s="22"/>
      <c r="H14" s="22"/>
      <c r="I14" s="22"/>
      <c r="J14" s="248" t="s">
        <v>15</v>
      </c>
      <c r="K14" s="248"/>
      <c r="L14" s="248"/>
      <c r="M14" s="248"/>
      <c r="N14" s="248"/>
      <c r="O14" s="45"/>
    </row>
    <row r="15" spans="1:15" ht="13.5" thickBot="1">
      <c r="A15" s="17"/>
      <c r="B15" s="16"/>
      <c r="C15" s="17"/>
      <c r="D15" s="17"/>
      <c r="E15" s="16"/>
      <c r="F15" s="18"/>
      <c r="G15" s="18"/>
      <c r="H15" s="24"/>
      <c r="I15" s="32"/>
      <c r="J15" s="249"/>
      <c r="K15" s="249"/>
      <c r="L15" s="249"/>
      <c r="M15" s="249"/>
      <c r="N15" s="249"/>
      <c r="O15" s="249"/>
    </row>
    <row r="16" spans="1:15" ht="12.75" customHeight="1">
      <c r="A16" s="222" t="s">
        <v>5</v>
      </c>
      <c r="B16" s="224" t="s">
        <v>1</v>
      </c>
      <c r="C16" s="236" t="s">
        <v>2</v>
      </c>
      <c r="D16" s="236" t="s">
        <v>9</v>
      </c>
      <c r="E16" s="238" t="s">
        <v>3</v>
      </c>
      <c r="F16" s="238"/>
      <c r="G16" s="238"/>
      <c r="H16" s="238"/>
      <c r="I16" s="238"/>
      <c r="J16" s="238"/>
      <c r="K16" s="238" t="s">
        <v>4</v>
      </c>
      <c r="L16" s="238"/>
      <c r="M16" s="238"/>
      <c r="N16" s="238"/>
      <c r="O16" s="240" t="s">
        <v>20</v>
      </c>
    </row>
    <row r="17" spans="1:15" ht="60.75" thickBot="1">
      <c r="A17" s="223"/>
      <c r="B17" s="225"/>
      <c r="C17" s="237"/>
      <c r="D17" s="237"/>
      <c r="E17" s="3" t="s">
        <v>6</v>
      </c>
      <c r="F17" s="3" t="s">
        <v>14</v>
      </c>
      <c r="G17" s="3" t="s">
        <v>16</v>
      </c>
      <c r="H17" s="3" t="s">
        <v>17</v>
      </c>
      <c r="I17" s="3" t="s">
        <v>18</v>
      </c>
      <c r="J17" s="3" t="s">
        <v>19</v>
      </c>
      <c r="K17" s="3" t="s">
        <v>7</v>
      </c>
      <c r="L17" s="3" t="s">
        <v>16</v>
      </c>
      <c r="M17" s="3" t="s">
        <v>17</v>
      </c>
      <c r="N17" s="3" t="s">
        <v>18</v>
      </c>
      <c r="O17" s="241"/>
    </row>
    <row r="18" spans="1:15" ht="13.5" thickBot="1">
      <c r="A18" s="41">
        <v>1</v>
      </c>
      <c r="B18" s="42">
        <v>2</v>
      </c>
      <c r="C18" s="42">
        <v>3</v>
      </c>
      <c r="D18" s="42">
        <v>4</v>
      </c>
      <c r="E18" s="42">
        <v>5</v>
      </c>
      <c r="F18" s="42">
        <v>6</v>
      </c>
      <c r="G18" s="42">
        <v>7</v>
      </c>
      <c r="H18" s="42">
        <v>8</v>
      </c>
      <c r="I18" s="42">
        <v>9</v>
      </c>
      <c r="J18" s="42">
        <v>10</v>
      </c>
      <c r="K18" s="42">
        <v>11</v>
      </c>
      <c r="L18" s="42">
        <v>12</v>
      </c>
      <c r="M18" s="42">
        <v>13</v>
      </c>
      <c r="N18" s="42">
        <v>14</v>
      </c>
      <c r="O18" s="43">
        <v>15</v>
      </c>
    </row>
    <row r="19" spans="1:15" ht="12.75">
      <c r="A19" s="186"/>
      <c r="B19" s="90"/>
      <c r="C19" s="90"/>
      <c r="D19" s="90"/>
      <c r="E19" s="187"/>
      <c r="F19" s="90"/>
      <c r="G19" s="90"/>
      <c r="H19" s="90"/>
      <c r="I19" s="90"/>
      <c r="J19" s="90"/>
      <c r="K19" s="90"/>
      <c r="L19" s="90"/>
      <c r="M19" s="90"/>
      <c r="N19" s="90"/>
      <c r="O19" s="91"/>
    </row>
    <row r="20" spans="1:15" ht="26.25" customHeight="1">
      <c r="A20" s="105">
        <v>1</v>
      </c>
      <c r="B20" s="106" t="s">
        <v>183</v>
      </c>
      <c r="C20" s="188"/>
      <c r="D20" s="188"/>
      <c r="E20" s="189"/>
      <c r="F20" s="184"/>
      <c r="G20" s="184"/>
      <c r="H20" s="184"/>
      <c r="I20" s="184"/>
      <c r="J20" s="184"/>
      <c r="K20" s="184"/>
      <c r="L20" s="184"/>
      <c r="M20" s="184"/>
      <c r="N20" s="184"/>
      <c r="O20" s="185"/>
    </row>
    <row r="21" spans="1:15" ht="26.25" customHeight="1">
      <c r="A21" s="105">
        <f>A20+1</f>
        <v>2</v>
      </c>
      <c r="B21" s="106" t="s">
        <v>190</v>
      </c>
      <c r="C21" s="182"/>
      <c r="D21" s="182"/>
      <c r="E21" s="183"/>
      <c r="F21" s="184"/>
      <c r="G21" s="184"/>
      <c r="H21" s="184"/>
      <c r="I21" s="184"/>
      <c r="J21" s="184"/>
      <c r="K21" s="184"/>
      <c r="L21" s="184"/>
      <c r="M21" s="184"/>
      <c r="N21" s="184"/>
      <c r="O21" s="185"/>
    </row>
    <row r="22" spans="1:15" ht="28.5" customHeight="1">
      <c r="A22" s="105">
        <f aca="true" t="shared" si="0" ref="A22:A85">A21+1</f>
        <v>3</v>
      </c>
      <c r="B22" s="99" t="s">
        <v>62</v>
      </c>
      <c r="C22" s="100"/>
      <c r="D22" s="100"/>
      <c r="E22" s="68"/>
      <c r="F22" s="69"/>
      <c r="G22" s="70"/>
      <c r="H22" s="69"/>
      <c r="I22" s="69"/>
      <c r="J22" s="71"/>
      <c r="K22" s="71"/>
      <c r="L22" s="71"/>
      <c r="M22" s="71"/>
      <c r="N22" s="71"/>
      <c r="O22" s="72"/>
    </row>
    <row r="23" spans="1:15" ht="28.5" customHeight="1">
      <c r="A23" s="105">
        <f t="shared" si="0"/>
        <v>4</v>
      </c>
      <c r="B23" s="120" t="s">
        <v>83</v>
      </c>
      <c r="C23" s="92" t="s">
        <v>25</v>
      </c>
      <c r="D23" s="66">
        <v>8</v>
      </c>
      <c r="E23" s="67"/>
      <c r="F23" s="67"/>
      <c r="G23" s="113"/>
      <c r="H23" s="67"/>
      <c r="I23" s="67"/>
      <c r="J23" s="71"/>
      <c r="K23" s="71"/>
      <c r="L23" s="71">
        <f aca="true" t="shared" si="1" ref="L23:L29">ROUND((G23*D23),2)</f>
        <v>0</v>
      </c>
      <c r="M23" s="71"/>
      <c r="N23" s="71">
        <f aca="true" t="shared" si="2" ref="N23:N29">ROUND((I23*D23),2)</f>
        <v>0</v>
      </c>
      <c r="O23" s="72"/>
    </row>
    <row r="24" spans="1:15" ht="28.5" customHeight="1">
      <c r="A24" s="105">
        <f t="shared" si="0"/>
        <v>5</v>
      </c>
      <c r="B24" s="120" t="s">
        <v>99</v>
      </c>
      <c r="C24" s="92" t="s">
        <v>25</v>
      </c>
      <c r="D24" s="66">
        <v>2</v>
      </c>
      <c r="E24" s="67"/>
      <c r="F24" s="67"/>
      <c r="G24" s="113"/>
      <c r="H24" s="67"/>
      <c r="I24" s="67"/>
      <c r="J24" s="71">
        <f>ROUND(SUM(G24+H24+I24),2)</f>
        <v>0</v>
      </c>
      <c r="K24" s="71">
        <f aca="true" t="shared" si="3" ref="K24:K29">ROUND((E24*D24),2)</f>
        <v>0</v>
      </c>
      <c r="L24" s="71">
        <f t="shared" si="1"/>
        <v>0</v>
      </c>
      <c r="M24" s="71">
        <f aca="true" t="shared" si="4" ref="M24:M29">ROUND((H24*D24),2)</f>
        <v>0</v>
      </c>
      <c r="N24" s="71">
        <f t="shared" si="2"/>
        <v>0</v>
      </c>
      <c r="O24" s="72"/>
    </row>
    <row r="25" spans="1:15" ht="28.5" customHeight="1">
      <c r="A25" s="105">
        <f t="shared" si="0"/>
        <v>6</v>
      </c>
      <c r="B25" s="107" t="s">
        <v>63</v>
      </c>
      <c r="C25" s="92" t="s">
        <v>39</v>
      </c>
      <c r="D25" s="66">
        <v>1</v>
      </c>
      <c r="E25" s="68"/>
      <c r="F25" s="67"/>
      <c r="G25" s="70"/>
      <c r="H25" s="69"/>
      <c r="I25" s="69"/>
      <c r="J25" s="71">
        <f>ROUND(SUM(G25+H25+I25),2)</f>
        <v>0</v>
      </c>
      <c r="K25" s="71">
        <f t="shared" si="3"/>
        <v>0</v>
      </c>
      <c r="L25" s="71">
        <f t="shared" si="1"/>
        <v>0</v>
      </c>
      <c r="M25" s="71">
        <f t="shared" si="4"/>
        <v>0</v>
      </c>
      <c r="N25" s="71">
        <f t="shared" si="2"/>
        <v>0</v>
      </c>
      <c r="O25" s="72">
        <f>ROUND(SUM(L25+M25+N25),2)</f>
        <v>0</v>
      </c>
    </row>
    <row r="26" spans="1:15" ht="28.5" customHeight="1">
      <c r="A26" s="105">
        <f t="shared" si="0"/>
        <v>7</v>
      </c>
      <c r="B26" s="121" t="s">
        <v>160</v>
      </c>
      <c r="C26" s="92" t="s">
        <v>38</v>
      </c>
      <c r="D26" s="67">
        <v>1</v>
      </c>
      <c r="E26" s="206"/>
      <c r="F26" s="67"/>
      <c r="G26" s="70"/>
      <c r="H26" s="67"/>
      <c r="I26" s="67"/>
      <c r="J26" s="71">
        <f>ROUND(SUM(G26+H26+I26),2)</f>
        <v>0</v>
      </c>
      <c r="K26" s="71">
        <f>ROUND((E26*D26),2)</f>
        <v>0</v>
      </c>
      <c r="L26" s="71">
        <f>ROUND((G26*D26),2)</f>
        <v>0</v>
      </c>
      <c r="M26" s="71">
        <f>ROUND((H26*D26),2)</f>
        <v>0</v>
      </c>
      <c r="N26" s="71">
        <f>ROUND((I26*D26),2)</f>
        <v>0</v>
      </c>
      <c r="O26" s="72">
        <f>ROUND(SUM(L26+M26+N26),2)</f>
        <v>0</v>
      </c>
    </row>
    <row r="27" spans="1:15" ht="28.5" customHeight="1">
      <c r="A27" s="105">
        <f t="shared" si="0"/>
        <v>8</v>
      </c>
      <c r="B27" s="120" t="s">
        <v>117</v>
      </c>
      <c r="C27" s="92" t="s">
        <v>27</v>
      </c>
      <c r="D27" s="66">
        <v>3.7</v>
      </c>
      <c r="E27" s="67"/>
      <c r="F27" s="67"/>
      <c r="G27" s="113"/>
      <c r="H27" s="67"/>
      <c r="I27" s="67"/>
      <c r="J27" s="71"/>
      <c r="K27" s="71">
        <f t="shared" si="3"/>
        <v>0</v>
      </c>
      <c r="L27" s="71">
        <f t="shared" si="1"/>
        <v>0</v>
      </c>
      <c r="M27" s="71">
        <f t="shared" si="4"/>
        <v>0</v>
      </c>
      <c r="N27" s="71">
        <f t="shared" si="2"/>
        <v>0</v>
      </c>
      <c r="O27" s="72">
        <f>ROUND(SUM(L27+M27+N27),2)</f>
        <v>0</v>
      </c>
    </row>
    <row r="28" spans="1:15" ht="28.5" customHeight="1">
      <c r="A28" s="105">
        <f t="shared" si="0"/>
        <v>9</v>
      </c>
      <c r="B28" s="120" t="s">
        <v>170</v>
      </c>
      <c r="C28" s="92" t="s">
        <v>26</v>
      </c>
      <c r="D28" s="68">
        <v>2</v>
      </c>
      <c r="E28" s="67"/>
      <c r="F28" s="67"/>
      <c r="G28" s="67"/>
      <c r="H28" s="196"/>
      <c r="I28" s="67"/>
      <c r="J28" s="71">
        <f>ROUND(SUM(G28+H28+I28),2)</f>
        <v>0</v>
      </c>
      <c r="K28" s="71">
        <f t="shared" si="3"/>
        <v>0</v>
      </c>
      <c r="L28" s="71">
        <f t="shared" si="1"/>
        <v>0</v>
      </c>
      <c r="M28" s="71">
        <f t="shared" si="4"/>
        <v>0</v>
      </c>
      <c r="N28" s="71">
        <f t="shared" si="2"/>
        <v>0</v>
      </c>
      <c r="O28" s="72">
        <f>ROUND(SUM(L28+M28+N28),2)</f>
        <v>0</v>
      </c>
    </row>
    <row r="29" spans="1:15" ht="28.5" customHeight="1">
      <c r="A29" s="105">
        <f t="shared" si="0"/>
        <v>10</v>
      </c>
      <c r="B29" s="122" t="s">
        <v>30</v>
      </c>
      <c r="C29" s="92" t="s">
        <v>25</v>
      </c>
      <c r="D29" s="68">
        <v>0.25</v>
      </c>
      <c r="E29" s="67"/>
      <c r="F29" s="67"/>
      <c r="G29" s="67"/>
      <c r="H29" s="196"/>
      <c r="I29" s="67"/>
      <c r="J29" s="71"/>
      <c r="K29" s="71">
        <f t="shared" si="3"/>
        <v>0</v>
      </c>
      <c r="L29" s="71">
        <f t="shared" si="1"/>
        <v>0</v>
      </c>
      <c r="M29" s="71">
        <f t="shared" si="4"/>
        <v>0</v>
      </c>
      <c r="N29" s="71">
        <f t="shared" si="2"/>
        <v>0</v>
      </c>
      <c r="O29" s="72">
        <f>ROUND(SUM(L29+M29+N29),2)</f>
        <v>0</v>
      </c>
    </row>
    <row r="30" spans="1:15" ht="28.5" customHeight="1">
      <c r="A30" s="105">
        <f t="shared" si="0"/>
        <v>11</v>
      </c>
      <c r="B30" s="106" t="s">
        <v>64</v>
      </c>
      <c r="C30" s="140"/>
      <c r="D30" s="173"/>
      <c r="E30" s="66"/>
      <c r="F30" s="67"/>
      <c r="G30" s="70"/>
      <c r="H30" s="69"/>
      <c r="I30" s="69"/>
      <c r="J30" s="71"/>
      <c r="K30" s="71"/>
      <c r="L30" s="71"/>
      <c r="M30" s="71"/>
      <c r="N30" s="71"/>
      <c r="O30" s="72"/>
    </row>
    <row r="31" spans="1:15" ht="36.75" customHeight="1">
      <c r="A31" s="105">
        <f t="shared" si="0"/>
        <v>12</v>
      </c>
      <c r="B31" s="120" t="s">
        <v>82</v>
      </c>
      <c r="C31" s="92" t="s">
        <v>27</v>
      </c>
      <c r="D31" s="66">
        <v>95.5</v>
      </c>
      <c r="E31" s="66"/>
      <c r="F31" s="67"/>
      <c r="G31" s="66"/>
      <c r="H31" s="67"/>
      <c r="I31" s="66"/>
      <c r="J31" s="71">
        <f aca="true" t="shared" si="5" ref="J31:J40">ROUND(SUM(G31+H31+I31),2)</f>
        <v>0</v>
      </c>
      <c r="K31" s="71">
        <f aca="true" t="shared" si="6" ref="K31:K40">ROUND((E31*D31),2)</f>
        <v>0</v>
      </c>
      <c r="L31" s="71">
        <f aca="true" t="shared" si="7" ref="L31:L40">ROUND((G31*D31),2)</f>
        <v>0</v>
      </c>
      <c r="M31" s="71">
        <f aca="true" t="shared" si="8" ref="M31:M40">ROUND((H31*D31),2)</f>
        <v>0</v>
      </c>
      <c r="N31" s="71">
        <f aca="true" t="shared" si="9" ref="N31:N40">ROUND((I31*D31),2)</f>
        <v>0</v>
      </c>
      <c r="O31" s="72">
        <f aca="true" t="shared" si="10" ref="O31:O40">ROUND(SUM(L31+M31+N31),2)</f>
        <v>0</v>
      </c>
    </row>
    <row r="32" spans="1:15" ht="31.5" customHeight="1">
      <c r="A32" s="105">
        <f t="shared" si="0"/>
        <v>13</v>
      </c>
      <c r="B32" s="107" t="s">
        <v>115</v>
      </c>
      <c r="C32" s="67" t="s">
        <v>34</v>
      </c>
      <c r="D32" s="66">
        <v>95.5</v>
      </c>
      <c r="E32" s="194"/>
      <c r="F32" s="67"/>
      <c r="G32" s="70"/>
      <c r="H32" s="69"/>
      <c r="I32" s="69"/>
      <c r="J32" s="71"/>
      <c r="K32" s="71">
        <f t="shared" si="6"/>
        <v>0</v>
      </c>
      <c r="L32" s="71">
        <f t="shared" si="7"/>
        <v>0</v>
      </c>
      <c r="M32" s="71">
        <f t="shared" si="8"/>
        <v>0</v>
      </c>
      <c r="N32" s="71">
        <f t="shared" si="9"/>
        <v>0</v>
      </c>
      <c r="O32" s="72">
        <f t="shared" si="10"/>
        <v>0</v>
      </c>
    </row>
    <row r="33" spans="1:15" ht="28.5" customHeight="1">
      <c r="A33" s="105">
        <f t="shared" si="0"/>
        <v>14</v>
      </c>
      <c r="B33" s="124" t="s">
        <v>35</v>
      </c>
      <c r="C33" s="125" t="s">
        <v>22</v>
      </c>
      <c r="D33" s="126">
        <f>D32*0.2</f>
        <v>19.1</v>
      </c>
      <c r="E33" s="194"/>
      <c r="F33" s="67"/>
      <c r="G33" s="70"/>
      <c r="H33" s="69"/>
      <c r="I33" s="69"/>
      <c r="J33" s="71">
        <f t="shared" si="5"/>
        <v>0</v>
      </c>
      <c r="K33" s="71">
        <f t="shared" si="6"/>
        <v>0</v>
      </c>
      <c r="L33" s="71">
        <f t="shared" si="7"/>
        <v>0</v>
      </c>
      <c r="M33" s="71">
        <f t="shared" si="8"/>
        <v>0</v>
      </c>
      <c r="N33" s="71">
        <f t="shared" si="9"/>
        <v>0</v>
      </c>
      <c r="O33" s="72">
        <f t="shared" si="10"/>
        <v>0</v>
      </c>
    </row>
    <row r="34" spans="1:15" ht="28.5" customHeight="1">
      <c r="A34" s="105">
        <f t="shared" si="0"/>
        <v>15</v>
      </c>
      <c r="B34" s="124" t="s">
        <v>90</v>
      </c>
      <c r="C34" s="125" t="s">
        <v>23</v>
      </c>
      <c r="D34" s="126">
        <f>D32*12</f>
        <v>1146</v>
      </c>
      <c r="E34" s="67"/>
      <c r="F34" s="67"/>
      <c r="G34" s="70"/>
      <c r="H34" s="127"/>
      <c r="I34" s="127"/>
      <c r="J34" s="71">
        <f t="shared" si="5"/>
        <v>0</v>
      </c>
      <c r="K34" s="71">
        <f t="shared" si="6"/>
        <v>0</v>
      </c>
      <c r="L34" s="71">
        <f t="shared" si="7"/>
        <v>0</v>
      </c>
      <c r="M34" s="71">
        <f t="shared" si="8"/>
        <v>0</v>
      </c>
      <c r="N34" s="71">
        <f t="shared" si="9"/>
        <v>0</v>
      </c>
      <c r="O34" s="72">
        <f t="shared" si="10"/>
        <v>0</v>
      </c>
    </row>
    <row r="35" spans="1:15" ht="28.5" customHeight="1">
      <c r="A35" s="105">
        <f t="shared" si="0"/>
        <v>16</v>
      </c>
      <c r="B35" s="130" t="s">
        <v>91</v>
      </c>
      <c r="C35" s="125" t="s">
        <v>22</v>
      </c>
      <c r="D35" s="126">
        <f>D32*0.15</f>
        <v>14.325</v>
      </c>
      <c r="E35" s="194"/>
      <c r="F35" s="67"/>
      <c r="G35" s="70"/>
      <c r="H35" s="69"/>
      <c r="I35" s="69"/>
      <c r="J35" s="71">
        <f t="shared" si="5"/>
        <v>0</v>
      </c>
      <c r="K35" s="71">
        <f t="shared" si="6"/>
        <v>0</v>
      </c>
      <c r="L35" s="71">
        <f t="shared" si="7"/>
        <v>0</v>
      </c>
      <c r="M35" s="71">
        <f t="shared" si="8"/>
        <v>0</v>
      </c>
      <c r="N35" s="71">
        <f t="shared" si="9"/>
        <v>0</v>
      </c>
      <c r="O35" s="72">
        <f t="shared" si="10"/>
        <v>0</v>
      </c>
    </row>
    <row r="36" spans="1:15" ht="28.5" customHeight="1">
      <c r="A36" s="105">
        <f t="shared" si="0"/>
        <v>17</v>
      </c>
      <c r="B36" s="130" t="s">
        <v>36</v>
      </c>
      <c r="C36" s="123" t="s">
        <v>23</v>
      </c>
      <c r="D36" s="66">
        <f>D32*3.6</f>
        <v>343.8</v>
      </c>
      <c r="E36" s="198"/>
      <c r="F36" s="67"/>
      <c r="G36" s="66"/>
      <c r="H36" s="196"/>
      <c r="I36" s="66"/>
      <c r="J36" s="71">
        <f t="shared" si="5"/>
        <v>0</v>
      </c>
      <c r="K36" s="71">
        <f t="shared" si="6"/>
        <v>0</v>
      </c>
      <c r="L36" s="71">
        <f t="shared" si="7"/>
        <v>0</v>
      </c>
      <c r="M36" s="71">
        <f t="shared" si="8"/>
        <v>0</v>
      </c>
      <c r="N36" s="71">
        <f t="shared" si="9"/>
        <v>0</v>
      </c>
      <c r="O36" s="72">
        <f t="shared" si="10"/>
        <v>0</v>
      </c>
    </row>
    <row r="37" spans="1:15" ht="28.5" customHeight="1">
      <c r="A37" s="105">
        <f t="shared" si="0"/>
        <v>18</v>
      </c>
      <c r="B37" s="122" t="s">
        <v>65</v>
      </c>
      <c r="C37" s="67" t="s">
        <v>34</v>
      </c>
      <c r="D37" s="66">
        <f>D32</f>
        <v>95.5</v>
      </c>
      <c r="E37" s="198"/>
      <c r="F37" s="67"/>
      <c r="G37" s="66"/>
      <c r="H37" s="67"/>
      <c r="I37" s="66"/>
      <c r="J37" s="71">
        <f t="shared" si="5"/>
        <v>0</v>
      </c>
      <c r="K37" s="71">
        <f t="shared" si="6"/>
        <v>0</v>
      </c>
      <c r="L37" s="71">
        <f t="shared" si="7"/>
        <v>0</v>
      </c>
      <c r="M37" s="71">
        <f t="shared" si="8"/>
        <v>0</v>
      </c>
      <c r="N37" s="71">
        <f t="shared" si="9"/>
        <v>0</v>
      </c>
      <c r="O37" s="72">
        <f t="shared" si="10"/>
        <v>0</v>
      </c>
    </row>
    <row r="38" spans="1:15" ht="28.5" customHeight="1">
      <c r="A38" s="105">
        <f t="shared" si="0"/>
        <v>19</v>
      </c>
      <c r="B38" s="109" t="s">
        <v>163</v>
      </c>
      <c r="C38" s="108" t="s">
        <v>27</v>
      </c>
      <c r="D38" s="66">
        <v>95.5</v>
      </c>
      <c r="E38" s="194"/>
      <c r="F38" s="67"/>
      <c r="G38" s="70"/>
      <c r="H38" s="69"/>
      <c r="I38" s="69"/>
      <c r="J38" s="71">
        <f t="shared" si="5"/>
        <v>0</v>
      </c>
      <c r="K38" s="71">
        <f t="shared" si="6"/>
        <v>0</v>
      </c>
      <c r="L38" s="71">
        <f t="shared" si="7"/>
        <v>0</v>
      </c>
      <c r="M38" s="71">
        <f t="shared" si="8"/>
        <v>0</v>
      </c>
      <c r="N38" s="71">
        <f t="shared" si="9"/>
        <v>0</v>
      </c>
      <c r="O38" s="72">
        <f t="shared" si="10"/>
        <v>0</v>
      </c>
    </row>
    <row r="39" spans="1:15" ht="28.5" customHeight="1">
      <c r="A39" s="105">
        <f t="shared" si="0"/>
        <v>20</v>
      </c>
      <c r="B39" s="130" t="s">
        <v>92</v>
      </c>
      <c r="C39" s="125" t="s">
        <v>22</v>
      </c>
      <c r="D39" s="126">
        <f>D38*0.15</f>
        <v>14.325</v>
      </c>
      <c r="E39" s="194"/>
      <c r="F39" s="67"/>
      <c r="G39" s="70"/>
      <c r="H39" s="69"/>
      <c r="I39" s="69"/>
      <c r="J39" s="71">
        <f t="shared" si="5"/>
        <v>0</v>
      </c>
      <c r="K39" s="71">
        <f t="shared" si="6"/>
        <v>0</v>
      </c>
      <c r="L39" s="71">
        <f t="shared" si="7"/>
        <v>0</v>
      </c>
      <c r="M39" s="71">
        <f t="shared" si="8"/>
        <v>0</v>
      </c>
      <c r="N39" s="71">
        <f t="shared" si="9"/>
        <v>0</v>
      </c>
      <c r="O39" s="72">
        <f t="shared" si="10"/>
        <v>0</v>
      </c>
    </row>
    <row r="40" spans="1:15" ht="51" customHeight="1">
      <c r="A40" s="105">
        <f t="shared" si="0"/>
        <v>21</v>
      </c>
      <c r="B40" s="109" t="s">
        <v>89</v>
      </c>
      <c r="C40" s="108" t="s">
        <v>27</v>
      </c>
      <c r="D40" s="66">
        <v>95.5</v>
      </c>
      <c r="E40" s="194"/>
      <c r="F40" s="67"/>
      <c r="G40" s="70"/>
      <c r="H40" s="69"/>
      <c r="I40" s="69"/>
      <c r="J40" s="71">
        <f t="shared" si="5"/>
        <v>0</v>
      </c>
      <c r="K40" s="71">
        <f t="shared" si="6"/>
        <v>0</v>
      </c>
      <c r="L40" s="71">
        <f t="shared" si="7"/>
        <v>0</v>
      </c>
      <c r="M40" s="71">
        <f t="shared" si="8"/>
        <v>0</v>
      </c>
      <c r="N40" s="71">
        <f t="shared" si="9"/>
        <v>0</v>
      </c>
      <c r="O40" s="72">
        <f t="shared" si="10"/>
        <v>0</v>
      </c>
    </row>
    <row r="41" spans="1:15" ht="28.5" customHeight="1">
      <c r="A41" s="105">
        <f t="shared" si="0"/>
        <v>22</v>
      </c>
      <c r="B41" s="106" t="s">
        <v>113</v>
      </c>
      <c r="C41" s="140"/>
      <c r="D41" s="173"/>
      <c r="E41" s="67"/>
      <c r="F41" s="67"/>
      <c r="G41" s="70"/>
      <c r="H41" s="69"/>
      <c r="I41" s="69"/>
      <c r="J41" s="71"/>
      <c r="K41" s="71"/>
      <c r="L41" s="71"/>
      <c r="M41" s="71"/>
      <c r="N41" s="71"/>
      <c r="O41" s="72"/>
    </row>
    <row r="42" spans="1:15" ht="34.5" customHeight="1">
      <c r="A42" s="105">
        <f t="shared" si="0"/>
        <v>23</v>
      </c>
      <c r="B42" s="120" t="s">
        <v>96</v>
      </c>
      <c r="C42" s="92" t="s">
        <v>27</v>
      </c>
      <c r="D42" s="66">
        <v>233.4</v>
      </c>
      <c r="E42" s="66"/>
      <c r="F42" s="67"/>
      <c r="G42" s="66"/>
      <c r="H42" s="67"/>
      <c r="I42" s="66"/>
      <c r="J42" s="71">
        <f aca="true" t="shared" si="11" ref="J42:J47">ROUND(SUM(G42+H42+I42),2)</f>
        <v>0</v>
      </c>
      <c r="K42" s="71">
        <f aca="true" t="shared" si="12" ref="K42:K47">ROUND((E42*D42),2)</f>
        <v>0</v>
      </c>
      <c r="L42" s="71">
        <f aca="true" t="shared" si="13" ref="L42:L47">ROUND((G42*D42),2)</f>
        <v>0</v>
      </c>
      <c r="M42" s="71">
        <f aca="true" t="shared" si="14" ref="M42:M47">ROUND((H42*D42),2)</f>
        <v>0</v>
      </c>
      <c r="N42" s="71">
        <f aca="true" t="shared" si="15" ref="N42:N47">ROUND((I42*D42),2)</f>
        <v>0</v>
      </c>
      <c r="O42" s="72">
        <f aca="true" t="shared" si="16" ref="O42:O47">ROUND(SUM(L42+M42+N42),2)</f>
        <v>0</v>
      </c>
    </row>
    <row r="43" spans="1:15" ht="34.5" customHeight="1">
      <c r="A43" s="105">
        <f t="shared" si="0"/>
        <v>24</v>
      </c>
      <c r="B43" s="133" t="s">
        <v>129</v>
      </c>
      <c r="C43" s="134" t="s">
        <v>26</v>
      </c>
      <c r="D43" s="159">
        <v>0.5</v>
      </c>
      <c r="E43" s="67"/>
      <c r="F43" s="67"/>
      <c r="G43" s="67"/>
      <c r="H43" s="67"/>
      <c r="I43" s="67"/>
      <c r="J43" s="71">
        <f t="shared" si="11"/>
        <v>0</v>
      </c>
      <c r="K43" s="71">
        <f t="shared" si="12"/>
        <v>0</v>
      </c>
      <c r="L43" s="71">
        <f t="shared" si="13"/>
        <v>0</v>
      </c>
      <c r="M43" s="71">
        <f t="shared" si="14"/>
        <v>0</v>
      </c>
      <c r="N43" s="71">
        <f t="shared" si="15"/>
        <v>0</v>
      </c>
      <c r="O43" s="72">
        <f t="shared" si="16"/>
        <v>0</v>
      </c>
    </row>
    <row r="44" spans="1:15" ht="21" customHeight="1">
      <c r="A44" s="105">
        <f t="shared" si="0"/>
        <v>25</v>
      </c>
      <c r="B44" s="160" t="s">
        <v>153</v>
      </c>
      <c r="C44" s="134" t="s">
        <v>26</v>
      </c>
      <c r="D44" s="161">
        <f>D43*1.05</f>
        <v>0.525</v>
      </c>
      <c r="E44" s="202"/>
      <c r="F44" s="67"/>
      <c r="G44" s="67"/>
      <c r="H44" s="67"/>
      <c r="I44" s="67"/>
      <c r="J44" s="71">
        <f t="shared" si="11"/>
        <v>0</v>
      </c>
      <c r="K44" s="71">
        <f t="shared" si="12"/>
        <v>0</v>
      </c>
      <c r="L44" s="71">
        <f t="shared" si="13"/>
        <v>0</v>
      </c>
      <c r="M44" s="71">
        <f t="shared" si="14"/>
        <v>0</v>
      </c>
      <c r="N44" s="71">
        <f t="shared" si="15"/>
        <v>0</v>
      </c>
      <c r="O44" s="72">
        <f t="shared" si="16"/>
        <v>0</v>
      </c>
    </row>
    <row r="45" spans="1:15" ht="21" customHeight="1">
      <c r="A45" s="105">
        <f t="shared" si="0"/>
        <v>26</v>
      </c>
      <c r="B45" s="160" t="s">
        <v>128</v>
      </c>
      <c r="C45" s="134" t="s">
        <v>23</v>
      </c>
      <c r="D45" s="161">
        <f>D43*50</f>
        <v>25</v>
      </c>
      <c r="E45" s="202"/>
      <c r="F45" s="67"/>
      <c r="G45" s="67"/>
      <c r="H45" s="67"/>
      <c r="I45" s="67"/>
      <c r="J45" s="71">
        <f t="shared" si="11"/>
        <v>0</v>
      </c>
      <c r="K45" s="71">
        <f t="shared" si="12"/>
        <v>0</v>
      </c>
      <c r="L45" s="71">
        <f t="shared" si="13"/>
        <v>0</v>
      </c>
      <c r="M45" s="71">
        <f t="shared" si="14"/>
        <v>0</v>
      </c>
      <c r="N45" s="71">
        <f t="shared" si="15"/>
        <v>0</v>
      </c>
      <c r="O45" s="72">
        <f t="shared" si="16"/>
        <v>0</v>
      </c>
    </row>
    <row r="46" spans="1:15" ht="21" customHeight="1">
      <c r="A46" s="105">
        <f t="shared" si="0"/>
        <v>27</v>
      </c>
      <c r="B46" s="160" t="s">
        <v>47</v>
      </c>
      <c r="C46" s="134" t="s">
        <v>26</v>
      </c>
      <c r="D46" s="159">
        <v>0.5</v>
      </c>
      <c r="E46" s="67"/>
      <c r="F46" s="67"/>
      <c r="G46" s="67"/>
      <c r="H46" s="67"/>
      <c r="I46" s="67"/>
      <c r="J46" s="71">
        <f t="shared" si="11"/>
        <v>0</v>
      </c>
      <c r="K46" s="71">
        <f t="shared" si="12"/>
        <v>0</v>
      </c>
      <c r="L46" s="71">
        <f t="shared" si="13"/>
        <v>0</v>
      </c>
      <c r="M46" s="71">
        <f t="shared" si="14"/>
        <v>0</v>
      </c>
      <c r="N46" s="71">
        <f t="shared" si="15"/>
        <v>0</v>
      </c>
      <c r="O46" s="72">
        <f t="shared" si="16"/>
        <v>0</v>
      </c>
    </row>
    <row r="47" spans="1:15" ht="34.5" customHeight="1">
      <c r="A47" s="105">
        <f t="shared" si="0"/>
        <v>28</v>
      </c>
      <c r="B47" s="162" t="s">
        <v>130</v>
      </c>
      <c r="C47" s="134" t="s">
        <v>27</v>
      </c>
      <c r="D47" s="66">
        <v>2.6</v>
      </c>
      <c r="E47" s="66"/>
      <c r="F47" s="67"/>
      <c r="G47" s="66"/>
      <c r="H47" s="67"/>
      <c r="I47" s="66"/>
      <c r="J47" s="71">
        <f t="shared" si="11"/>
        <v>0</v>
      </c>
      <c r="K47" s="71">
        <f t="shared" si="12"/>
        <v>0</v>
      </c>
      <c r="L47" s="71">
        <f t="shared" si="13"/>
        <v>0</v>
      </c>
      <c r="M47" s="71">
        <f t="shared" si="14"/>
        <v>0</v>
      </c>
      <c r="N47" s="71">
        <f t="shared" si="15"/>
        <v>0</v>
      </c>
      <c r="O47" s="72">
        <f t="shared" si="16"/>
        <v>0</v>
      </c>
    </row>
    <row r="48" spans="1:15" ht="23.25" customHeight="1">
      <c r="A48" s="105">
        <f t="shared" si="0"/>
        <v>29</v>
      </c>
      <c r="B48" s="160" t="s">
        <v>131</v>
      </c>
      <c r="C48" s="134" t="s">
        <v>25</v>
      </c>
      <c r="D48" s="161">
        <v>78</v>
      </c>
      <c r="E48" s="203"/>
      <c r="F48" s="67"/>
      <c r="G48" s="66"/>
      <c r="H48" s="67"/>
      <c r="I48" s="66"/>
      <c r="J48" s="71">
        <f aca="true" t="shared" si="17" ref="J48:J53">ROUND(SUM(G48+H48+I48),2)</f>
        <v>0</v>
      </c>
      <c r="K48" s="71">
        <f aca="true" t="shared" si="18" ref="K48:K53">ROUND((E48*D48),2)</f>
        <v>0</v>
      </c>
      <c r="L48" s="71">
        <f aca="true" t="shared" si="19" ref="L48:L53">ROUND((G48*D48),2)</f>
        <v>0</v>
      </c>
      <c r="M48" s="71">
        <f aca="true" t="shared" si="20" ref="M48:M53">ROUND((H48*D48),2)</f>
        <v>0</v>
      </c>
      <c r="N48" s="71">
        <f aca="true" t="shared" si="21" ref="N48:N53">ROUND((I48*D48),2)</f>
        <v>0</v>
      </c>
      <c r="O48" s="72">
        <f aca="true" t="shared" si="22" ref="O48:O53">ROUND(SUM(L48+M48+N48),2)</f>
        <v>0</v>
      </c>
    </row>
    <row r="49" spans="1:15" ht="23.25" customHeight="1">
      <c r="A49" s="105">
        <f t="shared" si="0"/>
        <v>30</v>
      </c>
      <c r="B49" s="160" t="s">
        <v>132</v>
      </c>
      <c r="C49" s="134" t="s">
        <v>21</v>
      </c>
      <c r="D49" s="161">
        <v>2.2</v>
      </c>
      <c r="E49" s="203"/>
      <c r="F49" s="67"/>
      <c r="G49" s="66"/>
      <c r="H49" s="67"/>
      <c r="I49" s="66"/>
      <c r="J49" s="71">
        <f t="shared" si="17"/>
        <v>0</v>
      </c>
      <c r="K49" s="71">
        <f t="shared" si="18"/>
        <v>0</v>
      </c>
      <c r="L49" s="71">
        <f t="shared" si="19"/>
        <v>0</v>
      </c>
      <c r="M49" s="71">
        <f t="shared" si="20"/>
        <v>0</v>
      </c>
      <c r="N49" s="71">
        <f t="shared" si="21"/>
        <v>0</v>
      </c>
      <c r="O49" s="72">
        <f t="shared" si="22"/>
        <v>0</v>
      </c>
    </row>
    <row r="50" spans="1:15" ht="23.25" customHeight="1">
      <c r="A50" s="105">
        <f t="shared" si="0"/>
        <v>31</v>
      </c>
      <c r="B50" s="160" t="s">
        <v>133</v>
      </c>
      <c r="C50" s="134" t="s">
        <v>21</v>
      </c>
      <c r="D50" s="161">
        <v>5.1</v>
      </c>
      <c r="E50" s="203"/>
      <c r="F50" s="67"/>
      <c r="G50" s="66"/>
      <c r="H50" s="67"/>
      <c r="I50" s="66"/>
      <c r="J50" s="71">
        <f>ROUND(SUM(G50+H50+I50),2)</f>
        <v>0</v>
      </c>
      <c r="K50" s="71">
        <f>ROUND((E50*D50),2)</f>
        <v>0</v>
      </c>
      <c r="L50" s="71">
        <f>ROUND((G50*D50),2)</f>
        <v>0</v>
      </c>
      <c r="M50" s="71">
        <f>ROUND((H50*D50),2)</f>
        <v>0</v>
      </c>
      <c r="N50" s="71">
        <f>ROUND((I50*D50),2)</f>
        <v>0</v>
      </c>
      <c r="O50" s="72">
        <f>ROUND(SUM(L50+M50+N50),2)</f>
        <v>0</v>
      </c>
    </row>
    <row r="51" spans="1:15" ht="23.25" customHeight="1">
      <c r="A51" s="105">
        <f t="shared" si="0"/>
        <v>32</v>
      </c>
      <c r="B51" s="160" t="s">
        <v>136</v>
      </c>
      <c r="C51" s="134" t="s">
        <v>21</v>
      </c>
      <c r="D51" s="161">
        <v>7</v>
      </c>
      <c r="E51" s="203"/>
      <c r="F51" s="67"/>
      <c r="G51" s="66"/>
      <c r="H51" s="67"/>
      <c r="I51" s="66"/>
      <c r="J51" s="71">
        <f>ROUND(SUM(G51+H51+I51),2)</f>
        <v>0</v>
      </c>
      <c r="K51" s="71">
        <f>ROUND((E51*D51),2)</f>
        <v>0</v>
      </c>
      <c r="L51" s="71">
        <f>ROUND((G51*D51),2)</f>
        <v>0</v>
      </c>
      <c r="M51" s="71">
        <f>ROUND((H51*D51),2)</f>
        <v>0</v>
      </c>
      <c r="N51" s="71">
        <f>ROUND((I51*D51),2)</f>
        <v>0</v>
      </c>
      <c r="O51" s="72">
        <f>ROUND(SUM(L51+M51+N51),2)</f>
        <v>0</v>
      </c>
    </row>
    <row r="52" spans="1:15" ht="23.25" customHeight="1">
      <c r="A52" s="105">
        <f t="shared" si="0"/>
        <v>33</v>
      </c>
      <c r="B52" s="160" t="s">
        <v>177</v>
      </c>
      <c r="C52" s="134" t="s">
        <v>21</v>
      </c>
      <c r="D52" s="159">
        <v>18.2</v>
      </c>
      <c r="E52" s="204"/>
      <c r="F52" s="67"/>
      <c r="G52" s="66"/>
      <c r="H52" s="67"/>
      <c r="I52" s="66"/>
      <c r="J52" s="71">
        <f t="shared" si="17"/>
        <v>0</v>
      </c>
      <c r="K52" s="71">
        <f t="shared" si="18"/>
        <v>0</v>
      </c>
      <c r="L52" s="71">
        <f t="shared" si="19"/>
        <v>0</v>
      </c>
      <c r="M52" s="71">
        <f t="shared" si="20"/>
        <v>0</v>
      </c>
      <c r="N52" s="71">
        <f t="shared" si="21"/>
        <v>0</v>
      </c>
      <c r="O52" s="72">
        <f t="shared" si="22"/>
        <v>0</v>
      </c>
    </row>
    <row r="53" spans="1:15" ht="23.25" customHeight="1">
      <c r="A53" s="105">
        <f t="shared" si="0"/>
        <v>34</v>
      </c>
      <c r="B53" s="160" t="s">
        <v>134</v>
      </c>
      <c r="C53" s="134" t="s">
        <v>23</v>
      </c>
      <c r="D53" s="161">
        <v>39</v>
      </c>
      <c r="E53" s="203"/>
      <c r="F53" s="67"/>
      <c r="G53" s="66"/>
      <c r="H53" s="67"/>
      <c r="I53" s="66"/>
      <c r="J53" s="71">
        <f t="shared" si="17"/>
        <v>0</v>
      </c>
      <c r="K53" s="71">
        <f t="shared" si="18"/>
        <v>0</v>
      </c>
      <c r="L53" s="71">
        <f t="shared" si="19"/>
        <v>0</v>
      </c>
      <c r="M53" s="71">
        <f t="shared" si="20"/>
        <v>0</v>
      </c>
      <c r="N53" s="71">
        <f t="shared" si="21"/>
        <v>0</v>
      </c>
      <c r="O53" s="72">
        <f t="shared" si="22"/>
        <v>0</v>
      </c>
    </row>
    <row r="54" spans="1:15" ht="23.25" customHeight="1">
      <c r="A54" s="105">
        <f t="shared" si="0"/>
        <v>35</v>
      </c>
      <c r="B54" s="122" t="s">
        <v>135</v>
      </c>
      <c r="C54" s="92" t="s">
        <v>25</v>
      </c>
      <c r="D54" s="66">
        <v>48</v>
      </c>
      <c r="E54" s="141"/>
      <c r="F54" s="67"/>
      <c r="G54" s="66"/>
      <c r="H54" s="67"/>
      <c r="I54" s="66"/>
      <c r="J54" s="71">
        <f aca="true" t="shared" si="23" ref="J54:J68">ROUND(SUM(G54+H54+I54),2)</f>
        <v>0</v>
      </c>
      <c r="K54" s="71">
        <f aca="true" t="shared" si="24" ref="K54:K68">ROUND((E54*D54),2)</f>
        <v>0</v>
      </c>
      <c r="L54" s="71">
        <f aca="true" t="shared" si="25" ref="L54:L68">ROUND((G54*D54),2)</f>
        <v>0</v>
      </c>
      <c r="M54" s="71">
        <f aca="true" t="shared" si="26" ref="M54:M68">ROUND((H54*D54),2)</f>
        <v>0</v>
      </c>
      <c r="N54" s="71">
        <f aca="true" t="shared" si="27" ref="N54:N68">ROUND((I54*D54),2)</f>
        <v>0</v>
      </c>
      <c r="O54" s="72">
        <f aca="true" t="shared" si="28" ref="O54:O68">ROUND(SUM(L54+M54+N54),2)</f>
        <v>0</v>
      </c>
    </row>
    <row r="55" spans="1:15" ht="23.25" customHeight="1">
      <c r="A55" s="105">
        <f t="shared" si="0"/>
        <v>36</v>
      </c>
      <c r="B55" s="122" t="s">
        <v>44</v>
      </c>
      <c r="C55" s="92" t="s">
        <v>23</v>
      </c>
      <c r="D55" s="66">
        <f>D47*0.4</f>
        <v>1.04</v>
      </c>
      <c r="E55" s="194"/>
      <c r="F55" s="67"/>
      <c r="G55" s="70"/>
      <c r="H55" s="69"/>
      <c r="I55" s="69"/>
      <c r="J55" s="71">
        <f t="shared" si="23"/>
        <v>0</v>
      </c>
      <c r="K55" s="71">
        <f t="shared" si="24"/>
        <v>0</v>
      </c>
      <c r="L55" s="71">
        <f t="shared" si="25"/>
        <v>0</v>
      </c>
      <c r="M55" s="71">
        <f t="shared" si="26"/>
        <v>0</v>
      </c>
      <c r="N55" s="71">
        <f t="shared" si="27"/>
        <v>0</v>
      </c>
      <c r="O55" s="72">
        <f t="shared" si="28"/>
        <v>0</v>
      </c>
    </row>
    <row r="56" spans="1:15" ht="50.25" customHeight="1">
      <c r="A56" s="105">
        <f t="shared" si="0"/>
        <v>37</v>
      </c>
      <c r="B56" s="107" t="s">
        <v>97</v>
      </c>
      <c r="C56" s="67" t="s">
        <v>34</v>
      </c>
      <c r="D56" s="67">
        <v>235.6</v>
      </c>
      <c r="E56" s="194"/>
      <c r="F56" s="67"/>
      <c r="G56" s="70"/>
      <c r="H56" s="69"/>
      <c r="I56" s="69"/>
      <c r="J56" s="71">
        <f t="shared" si="23"/>
        <v>0</v>
      </c>
      <c r="K56" s="71">
        <f t="shared" si="24"/>
        <v>0</v>
      </c>
      <c r="L56" s="71">
        <f t="shared" si="25"/>
        <v>0</v>
      </c>
      <c r="M56" s="71">
        <f t="shared" si="26"/>
        <v>0</v>
      </c>
      <c r="N56" s="71">
        <f t="shared" si="27"/>
        <v>0</v>
      </c>
      <c r="O56" s="72">
        <f t="shared" si="28"/>
        <v>0</v>
      </c>
    </row>
    <row r="57" spans="1:15" ht="19.5" customHeight="1">
      <c r="A57" s="105">
        <f t="shared" si="0"/>
        <v>38</v>
      </c>
      <c r="B57" s="124" t="s">
        <v>35</v>
      </c>
      <c r="C57" s="125" t="s">
        <v>22</v>
      </c>
      <c r="D57" s="126">
        <f>D56*0.2</f>
        <v>47.120000000000005</v>
      </c>
      <c r="E57" s="194"/>
      <c r="F57" s="67"/>
      <c r="G57" s="70"/>
      <c r="H57" s="69"/>
      <c r="I57" s="69"/>
      <c r="J57" s="71">
        <f t="shared" si="23"/>
        <v>0</v>
      </c>
      <c r="K57" s="71">
        <f t="shared" si="24"/>
        <v>0</v>
      </c>
      <c r="L57" s="71">
        <f t="shared" si="25"/>
        <v>0</v>
      </c>
      <c r="M57" s="71">
        <f t="shared" si="26"/>
        <v>0</v>
      </c>
      <c r="N57" s="71">
        <f t="shared" si="27"/>
        <v>0</v>
      </c>
      <c r="O57" s="72">
        <f t="shared" si="28"/>
        <v>0</v>
      </c>
    </row>
    <row r="58" spans="1:15" ht="19.5" customHeight="1">
      <c r="A58" s="105">
        <f t="shared" si="0"/>
        <v>39</v>
      </c>
      <c r="B58" s="124" t="s">
        <v>90</v>
      </c>
      <c r="C58" s="125" t="s">
        <v>23</v>
      </c>
      <c r="D58" s="126">
        <f>D56*16</f>
        <v>3769.6</v>
      </c>
      <c r="E58" s="67"/>
      <c r="F58" s="67"/>
      <c r="G58" s="70"/>
      <c r="H58" s="127"/>
      <c r="I58" s="127"/>
      <c r="J58" s="71">
        <f t="shared" si="23"/>
        <v>0</v>
      </c>
      <c r="K58" s="71">
        <f t="shared" si="24"/>
        <v>0</v>
      </c>
      <c r="L58" s="71">
        <f t="shared" si="25"/>
        <v>0</v>
      </c>
      <c r="M58" s="71">
        <f t="shared" si="26"/>
        <v>0</v>
      </c>
      <c r="N58" s="71">
        <f t="shared" si="27"/>
        <v>0</v>
      </c>
      <c r="O58" s="72">
        <f t="shared" si="28"/>
        <v>0</v>
      </c>
    </row>
    <row r="59" spans="1:15" ht="19.5" customHeight="1">
      <c r="A59" s="105">
        <f t="shared" si="0"/>
        <v>40</v>
      </c>
      <c r="B59" s="128" t="s">
        <v>40</v>
      </c>
      <c r="C59" s="92" t="s">
        <v>21</v>
      </c>
      <c r="D59" s="66">
        <v>150</v>
      </c>
      <c r="E59" s="197"/>
      <c r="F59" s="67"/>
      <c r="G59" s="70"/>
      <c r="H59" s="67"/>
      <c r="I59" s="69"/>
      <c r="J59" s="71">
        <f t="shared" si="23"/>
        <v>0</v>
      </c>
      <c r="K59" s="71">
        <f t="shared" si="24"/>
        <v>0</v>
      </c>
      <c r="L59" s="71">
        <f t="shared" si="25"/>
        <v>0</v>
      </c>
      <c r="M59" s="71">
        <f t="shared" si="26"/>
        <v>0</v>
      </c>
      <c r="N59" s="71">
        <f t="shared" si="27"/>
        <v>0</v>
      </c>
      <c r="O59" s="72">
        <f t="shared" si="28"/>
        <v>0</v>
      </c>
    </row>
    <row r="60" spans="1:15" ht="19.5" customHeight="1">
      <c r="A60" s="105">
        <f t="shared" si="0"/>
        <v>41</v>
      </c>
      <c r="B60" s="129" t="s">
        <v>66</v>
      </c>
      <c r="C60" s="108" t="s">
        <v>27</v>
      </c>
      <c r="D60" s="66">
        <f>D56*1.1</f>
        <v>259.16</v>
      </c>
      <c r="E60" s="194"/>
      <c r="F60" s="67"/>
      <c r="G60" s="70"/>
      <c r="H60" s="69"/>
      <c r="I60" s="69"/>
      <c r="J60" s="71">
        <f t="shared" si="23"/>
        <v>0</v>
      </c>
      <c r="K60" s="71">
        <f t="shared" si="24"/>
        <v>0</v>
      </c>
      <c r="L60" s="71">
        <f t="shared" si="25"/>
        <v>0</v>
      </c>
      <c r="M60" s="71">
        <f t="shared" si="26"/>
        <v>0</v>
      </c>
      <c r="N60" s="71">
        <f t="shared" si="27"/>
        <v>0</v>
      </c>
      <c r="O60" s="72">
        <f t="shared" si="28"/>
        <v>0</v>
      </c>
    </row>
    <row r="61" spans="1:15" ht="19.5" customHeight="1">
      <c r="A61" s="105">
        <f t="shared" si="0"/>
        <v>42</v>
      </c>
      <c r="B61" s="130" t="s">
        <v>91</v>
      </c>
      <c r="C61" s="125" t="s">
        <v>22</v>
      </c>
      <c r="D61" s="126">
        <f>D56*0.15</f>
        <v>35.339999999999996</v>
      </c>
      <c r="E61" s="194"/>
      <c r="F61" s="67"/>
      <c r="G61" s="70"/>
      <c r="H61" s="69"/>
      <c r="I61" s="69"/>
      <c r="J61" s="71">
        <f t="shared" si="23"/>
        <v>0</v>
      </c>
      <c r="K61" s="71">
        <f t="shared" si="24"/>
        <v>0</v>
      </c>
      <c r="L61" s="71">
        <f t="shared" si="25"/>
        <v>0</v>
      </c>
      <c r="M61" s="71">
        <f t="shared" si="26"/>
        <v>0</v>
      </c>
      <c r="N61" s="71">
        <f t="shared" si="27"/>
        <v>0</v>
      </c>
      <c r="O61" s="72">
        <f t="shared" si="28"/>
        <v>0</v>
      </c>
    </row>
    <row r="62" spans="1:15" ht="19.5" customHeight="1">
      <c r="A62" s="105">
        <f t="shared" si="0"/>
        <v>43</v>
      </c>
      <c r="B62" s="130" t="s">
        <v>36</v>
      </c>
      <c r="C62" s="123" t="s">
        <v>23</v>
      </c>
      <c r="D62" s="66">
        <f>D56*3.6</f>
        <v>848.16</v>
      </c>
      <c r="E62" s="198"/>
      <c r="F62" s="67"/>
      <c r="G62" s="66"/>
      <c r="H62" s="196"/>
      <c r="I62" s="66"/>
      <c r="J62" s="71">
        <f t="shared" si="23"/>
        <v>0</v>
      </c>
      <c r="K62" s="71">
        <f t="shared" si="24"/>
        <v>0</v>
      </c>
      <c r="L62" s="71">
        <f t="shared" si="25"/>
        <v>0</v>
      </c>
      <c r="M62" s="71">
        <f t="shared" si="26"/>
        <v>0</v>
      </c>
      <c r="N62" s="71">
        <f t="shared" si="27"/>
        <v>0</v>
      </c>
      <c r="O62" s="72">
        <f t="shared" si="28"/>
        <v>0</v>
      </c>
    </row>
    <row r="63" spans="1:15" ht="19.5" customHeight="1">
      <c r="A63" s="105">
        <f t="shared" si="0"/>
        <v>44</v>
      </c>
      <c r="B63" s="122" t="s">
        <v>65</v>
      </c>
      <c r="C63" s="67" t="s">
        <v>34</v>
      </c>
      <c r="D63" s="66">
        <f>D56</f>
        <v>235.6</v>
      </c>
      <c r="E63" s="198"/>
      <c r="F63" s="67"/>
      <c r="G63" s="66"/>
      <c r="H63" s="67"/>
      <c r="I63" s="66"/>
      <c r="J63" s="71">
        <f t="shared" si="23"/>
        <v>0</v>
      </c>
      <c r="K63" s="71">
        <f t="shared" si="24"/>
        <v>0</v>
      </c>
      <c r="L63" s="71">
        <f t="shared" si="25"/>
        <v>0</v>
      </c>
      <c r="M63" s="71">
        <f t="shared" si="26"/>
        <v>0</v>
      </c>
      <c r="N63" s="71">
        <f t="shared" si="27"/>
        <v>0</v>
      </c>
      <c r="O63" s="72">
        <f t="shared" si="28"/>
        <v>0</v>
      </c>
    </row>
    <row r="64" spans="1:15" ht="28.5" customHeight="1">
      <c r="A64" s="105">
        <f t="shared" si="0"/>
        <v>45</v>
      </c>
      <c r="B64" s="109" t="s">
        <v>93</v>
      </c>
      <c r="C64" s="108" t="s">
        <v>27</v>
      </c>
      <c r="D64" s="67">
        <v>235.6</v>
      </c>
      <c r="E64" s="194"/>
      <c r="F64" s="67"/>
      <c r="G64" s="70"/>
      <c r="H64" s="69"/>
      <c r="I64" s="69"/>
      <c r="J64" s="71">
        <f t="shared" si="23"/>
        <v>0</v>
      </c>
      <c r="K64" s="71">
        <f t="shared" si="24"/>
        <v>0</v>
      </c>
      <c r="L64" s="71">
        <f t="shared" si="25"/>
        <v>0</v>
      </c>
      <c r="M64" s="71">
        <f t="shared" si="26"/>
        <v>0</v>
      </c>
      <c r="N64" s="71">
        <f t="shared" si="27"/>
        <v>0</v>
      </c>
      <c r="O64" s="72">
        <f t="shared" si="28"/>
        <v>0</v>
      </c>
    </row>
    <row r="65" spans="1:15" ht="28.5" customHeight="1">
      <c r="A65" s="105">
        <f t="shared" si="0"/>
        <v>46</v>
      </c>
      <c r="B65" s="130" t="s">
        <v>92</v>
      </c>
      <c r="C65" s="125" t="s">
        <v>22</v>
      </c>
      <c r="D65" s="126">
        <f>D64*0.15</f>
        <v>35.339999999999996</v>
      </c>
      <c r="E65" s="194"/>
      <c r="F65" s="67"/>
      <c r="G65" s="70"/>
      <c r="H65" s="69"/>
      <c r="I65" s="69"/>
      <c r="J65" s="71">
        <f t="shared" si="23"/>
        <v>0</v>
      </c>
      <c r="K65" s="71">
        <f t="shared" si="24"/>
        <v>0</v>
      </c>
      <c r="L65" s="71">
        <f t="shared" si="25"/>
        <v>0</v>
      </c>
      <c r="M65" s="71">
        <f t="shared" si="26"/>
        <v>0</v>
      </c>
      <c r="N65" s="71">
        <f t="shared" si="27"/>
        <v>0</v>
      </c>
      <c r="O65" s="72">
        <f t="shared" si="28"/>
        <v>0</v>
      </c>
    </row>
    <row r="66" spans="1:16" ht="56.25" customHeight="1">
      <c r="A66" s="105">
        <f t="shared" si="0"/>
        <v>47</v>
      </c>
      <c r="B66" s="109" t="s">
        <v>67</v>
      </c>
      <c r="C66" s="108" t="s">
        <v>27</v>
      </c>
      <c r="D66" s="66">
        <f>D64</f>
        <v>235.6</v>
      </c>
      <c r="E66" s="194"/>
      <c r="F66" s="67"/>
      <c r="G66" s="70"/>
      <c r="H66" s="69"/>
      <c r="I66" s="69"/>
      <c r="J66" s="71">
        <f t="shared" si="23"/>
        <v>0</v>
      </c>
      <c r="K66" s="71">
        <f t="shared" si="24"/>
        <v>0</v>
      </c>
      <c r="L66" s="71">
        <f t="shared" si="25"/>
        <v>0</v>
      </c>
      <c r="M66" s="71">
        <f t="shared" si="26"/>
        <v>0</v>
      </c>
      <c r="N66" s="71">
        <f t="shared" si="27"/>
        <v>0</v>
      </c>
      <c r="O66" s="72">
        <f t="shared" si="28"/>
        <v>0</v>
      </c>
      <c r="P66" s="193"/>
    </row>
    <row r="67" spans="1:15" ht="28.5" customHeight="1">
      <c r="A67" s="105">
        <f t="shared" si="0"/>
        <v>48</v>
      </c>
      <c r="B67" s="107" t="s">
        <v>49</v>
      </c>
      <c r="C67" s="92" t="s">
        <v>27</v>
      </c>
      <c r="D67" s="66">
        <v>5.2</v>
      </c>
      <c r="E67" s="66"/>
      <c r="F67" s="67"/>
      <c r="G67" s="70"/>
      <c r="H67" s="67"/>
      <c r="I67" s="66"/>
      <c r="J67" s="71">
        <f t="shared" si="23"/>
        <v>0</v>
      </c>
      <c r="K67" s="71">
        <f t="shared" si="24"/>
        <v>0</v>
      </c>
      <c r="L67" s="71">
        <f t="shared" si="25"/>
        <v>0</v>
      </c>
      <c r="M67" s="71">
        <f t="shared" si="26"/>
        <v>0</v>
      </c>
      <c r="N67" s="71">
        <f t="shared" si="27"/>
        <v>0</v>
      </c>
      <c r="O67" s="72">
        <f t="shared" si="28"/>
        <v>0</v>
      </c>
    </row>
    <row r="68" spans="1:15" ht="28.5" customHeight="1">
      <c r="A68" s="105">
        <f t="shared" si="0"/>
        <v>49</v>
      </c>
      <c r="B68" s="122" t="s">
        <v>50</v>
      </c>
      <c r="C68" s="92" t="s">
        <v>23</v>
      </c>
      <c r="D68" s="66">
        <f>D67*0.36</f>
        <v>1.8719999999999999</v>
      </c>
      <c r="E68" s="67"/>
      <c r="F68" s="67"/>
      <c r="G68" s="70"/>
      <c r="H68" s="67"/>
      <c r="I68" s="67"/>
      <c r="J68" s="71">
        <f t="shared" si="23"/>
        <v>0</v>
      </c>
      <c r="K68" s="71">
        <f t="shared" si="24"/>
        <v>0</v>
      </c>
      <c r="L68" s="71">
        <f t="shared" si="25"/>
        <v>0</v>
      </c>
      <c r="M68" s="71">
        <f t="shared" si="26"/>
        <v>0</v>
      </c>
      <c r="N68" s="71">
        <f t="shared" si="27"/>
        <v>0</v>
      </c>
      <c r="O68" s="72">
        <f t="shared" si="28"/>
        <v>0</v>
      </c>
    </row>
    <row r="69" spans="1:15" ht="28.5" customHeight="1">
      <c r="A69" s="105">
        <f t="shared" si="0"/>
        <v>50</v>
      </c>
      <c r="B69" s="106" t="s">
        <v>164</v>
      </c>
      <c r="C69" s="92"/>
      <c r="D69" s="66"/>
      <c r="E69" s="66"/>
      <c r="F69" s="67"/>
      <c r="G69" s="70"/>
      <c r="H69" s="69"/>
      <c r="I69" s="69"/>
      <c r="J69" s="71"/>
      <c r="K69" s="71"/>
      <c r="L69" s="71"/>
      <c r="M69" s="71"/>
      <c r="N69" s="71"/>
      <c r="O69" s="72"/>
    </row>
    <row r="70" spans="1:15" ht="30" customHeight="1">
      <c r="A70" s="105">
        <f t="shared" si="0"/>
        <v>51</v>
      </c>
      <c r="B70" s="120" t="s">
        <v>84</v>
      </c>
      <c r="C70" s="92" t="s">
        <v>27</v>
      </c>
      <c r="D70" s="66">
        <v>15</v>
      </c>
      <c r="E70" s="205"/>
      <c r="F70" s="67"/>
      <c r="G70" s="67"/>
      <c r="H70" s="196"/>
      <c r="I70" s="67"/>
      <c r="J70" s="71">
        <f>ROUND(SUM(G70+H70+I70),2)</f>
        <v>0</v>
      </c>
      <c r="K70" s="71">
        <f aca="true" t="shared" si="29" ref="K70:K76">ROUND((E70*D70),2)</f>
        <v>0</v>
      </c>
      <c r="L70" s="71">
        <f aca="true" t="shared" si="30" ref="L70:L76">ROUND((G70*D70),2)</f>
        <v>0</v>
      </c>
      <c r="M70" s="71">
        <f aca="true" t="shared" si="31" ref="M70:M76">ROUND((H70*D70),2)</f>
        <v>0</v>
      </c>
      <c r="N70" s="71">
        <f aca="true" t="shared" si="32" ref="N70:N76">ROUND((I70*D70),2)</f>
        <v>0</v>
      </c>
      <c r="O70" s="72">
        <f aca="true" t="shared" si="33" ref="O70:O76">ROUND(SUM(L70+M70+N70),2)</f>
        <v>0</v>
      </c>
    </row>
    <row r="71" spans="1:15" ht="28.5" customHeight="1">
      <c r="A71" s="105">
        <f t="shared" si="0"/>
        <v>52</v>
      </c>
      <c r="B71" s="120" t="s">
        <v>87</v>
      </c>
      <c r="C71" s="92" t="s">
        <v>27</v>
      </c>
      <c r="D71" s="66">
        <v>15</v>
      </c>
      <c r="E71" s="66"/>
      <c r="F71" s="67"/>
      <c r="G71" s="67"/>
      <c r="H71" s="67"/>
      <c r="I71" s="67"/>
      <c r="J71" s="71">
        <f>ROUND(SUM(G71+H71+I71),2)</f>
        <v>0</v>
      </c>
      <c r="K71" s="71">
        <f t="shared" si="29"/>
        <v>0</v>
      </c>
      <c r="L71" s="71">
        <f t="shared" si="30"/>
        <v>0</v>
      </c>
      <c r="M71" s="71">
        <f t="shared" si="31"/>
        <v>0</v>
      </c>
      <c r="N71" s="71">
        <f t="shared" si="32"/>
        <v>0</v>
      </c>
      <c r="O71" s="72">
        <f t="shared" si="33"/>
        <v>0</v>
      </c>
    </row>
    <row r="72" spans="1:15" ht="28.5" customHeight="1">
      <c r="A72" s="105">
        <f t="shared" si="0"/>
        <v>53</v>
      </c>
      <c r="B72" s="120" t="s">
        <v>180</v>
      </c>
      <c r="C72" s="92" t="s">
        <v>25</v>
      </c>
      <c r="D72" s="66">
        <v>8</v>
      </c>
      <c r="E72" s="67"/>
      <c r="F72" s="67"/>
      <c r="G72" s="113"/>
      <c r="H72" s="67"/>
      <c r="I72" s="67"/>
      <c r="J72" s="71">
        <f>ROUND(SUM(G72+H72+I72),2)</f>
        <v>0</v>
      </c>
      <c r="K72" s="71">
        <f t="shared" si="29"/>
        <v>0</v>
      </c>
      <c r="L72" s="71">
        <f t="shared" si="30"/>
        <v>0</v>
      </c>
      <c r="M72" s="71">
        <f t="shared" si="31"/>
        <v>0</v>
      </c>
      <c r="N72" s="71">
        <f t="shared" si="32"/>
        <v>0</v>
      </c>
      <c r="O72" s="72">
        <f t="shared" si="33"/>
        <v>0</v>
      </c>
    </row>
    <row r="73" spans="1:15" ht="28.5" customHeight="1">
      <c r="A73" s="105">
        <f t="shared" si="0"/>
        <v>54</v>
      </c>
      <c r="B73" s="122" t="s">
        <v>85</v>
      </c>
      <c r="C73" s="123" t="s">
        <v>25</v>
      </c>
      <c r="D73" s="66">
        <v>8</v>
      </c>
      <c r="E73" s="66"/>
      <c r="F73" s="67"/>
      <c r="G73" s="67"/>
      <c r="H73" s="67"/>
      <c r="I73" s="67"/>
      <c r="J73" s="71">
        <f>ROUND(SUM(G73+H73+I73),2)</f>
        <v>0</v>
      </c>
      <c r="K73" s="71">
        <f t="shared" si="29"/>
        <v>0</v>
      </c>
      <c r="L73" s="71">
        <f t="shared" si="30"/>
        <v>0</v>
      </c>
      <c r="M73" s="71">
        <f t="shared" si="31"/>
        <v>0</v>
      </c>
      <c r="N73" s="71">
        <f t="shared" si="32"/>
        <v>0</v>
      </c>
      <c r="O73" s="72">
        <f t="shared" si="33"/>
        <v>0</v>
      </c>
    </row>
    <row r="74" spans="1:15" ht="28.5" customHeight="1">
      <c r="A74" s="105">
        <f t="shared" si="0"/>
        <v>55</v>
      </c>
      <c r="B74" s="122" t="s">
        <v>86</v>
      </c>
      <c r="C74" s="92" t="s">
        <v>25</v>
      </c>
      <c r="D74" s="66">
        <v>8</v>
      </c>
      <c r="E74" s="67"/>
      <c r="F74" s="67"/>
      <c r="G74" s="113"/>
      <c r="H74" s="67"/>
      <c r="I74" s="67"/>
      <c r="J74" s="71">
        <f>ROUND(SUM(G74+H74+I74),2)</f>
        <v>0</v>
      </c>
      <c r="K74" s="71">
        <f t="shared" si="29"/>
        <v>0</v>
      </c>
      <c r="L74" s="71">
        <f t="shared" si="30"/>
        <v>0</v>
      </c>
      <c r="M74" s="71">
        <f t="shared" si="31"/>
        <v>0</v>
      </c>
      <c r="N74" s="71">
        <f t="shared" si="32"/>
        <v>0</v>
      </c>
      <c r="O74" s="72">
        <f t="shared" si="33"/>
        <v>0</v>
      </c>
    </row>
    <row r="75" spans="1:15" ht="28.5" customHeight="1">
      <c r="A75" s="105">
        <f t="shared" si="0"/>
        <v>56</v>
      </c>
      <c r="B75" s="120" t="s">
        <v>145</v>
      </c>
      <c r="C75" s="123" t="s">
        <v>21</v>
      </c>
      <c r="D75" s="66">
        <v>15.4</v>
      </c>
      <c r="E75" s="66"/>
      <c r="F75" s="67"/>
      <c r="G75" s="67"/>
      <c r="H75" s="67"/>
      <c r="I75" s="67"/>
      <c r="J75" s="67">
        <f>ROUND(SUM(H75+G75+I75),2)</f>
        <v>0</v>
      </c>
      <c r="K75" s="67">
        <f t="shared" si="29"/>
        <v>0</v>
      </c>
      <c r="L75" s="67">
        <f t="shared" si="30"/>
        <v>0</v>
      </c>
      <c r="M75" s="67">
        <f t="shared" si="31"/>
        <v>0</v>
      </c>
      <c r="N75" s="67">
        <f t="shared" si="32"/>
        <v>0</v>
      </c>
      <c r="O75" s="72">
        <f t="shared" si="33"/>
        <v>0</v>
      </c>
    </row>
    <row r="76" spans="1:15" ht="28.5" customHeight="1">
      <c r="A76" s="105">
        <f t="shared" si="0"/>
        <v>57</v>
      </c>
      <c r="B76" s="122" t="s">
        <v>88</v>
      </c>
      <c r="C76" s="123" t="s">
        <v>21</v>
      </c>
      <c r="D76" s="66">
        <f>D75*1.1</f>
        <v>16.94</v>
      </c>
      <c r="E76" s="66"/>
      <c r="F76" s="67"/>
      <c r="G76" s="67"/>
      <c r="H76" s="67"/>
      <c r="I76" s="67"/>
      <c r="J76" s="67">
        <f>ROUND(SUM(H76+G76+I76),2)</f>
        <v>0</v>
      </c>
      <c r="K76" s="67">
        <f t="shared" si="29"/>
        <v>0</v>
      </c>
      <c r="L76" s="67">
        <f t="shared" si="30"/>
        <v>0</v>
      </c>
      <c r="M76" s="67">
        <f t="shared" si="31"/>
        <v>0</v>
      </c>
      <c r="N76" s="67">
        <f t="shared" si="32"/>
        <v>0</v>
      </c>
      <c r="O76" s="72">
        <f t="shared" si="33"/>
        <v>0</v>
      </c>
    </row>
    <row r="77" spans="1:15" ht="28.5" customHeight="1">
      <c r="A77" s="105">
        <f t="shared" si="0"/>
        <v>58</v>
      </c>
      <c r="B77" s="106" t="s">
        <v>165</v>
      </c>
      <c r="C77" s="92"/>
      <c r="D77" s="66"/>
      <c r="E77" s="66"/>
      <c r="F77" s="67"/>
      <c r="G77" s="70"/>
      <c r="H77" s="69"/>
      <c r="I77" s="69"/>
      <c r="J77" s="71"/>
      <c r="K77" s="71"/>
      <c r="L77" s="71"/>
      <c r="M77" s="71"/>
      <c r="N77" s="71"/>
      <c r="O77" s="72"/>
    </row>
    <row r="78" spans="1:15" ht="71.25" customHeight="1">
      <c r="A78" s="105">
        <f t="shared" si="0"/>
        <v>59</v>
      </c>
      <c r="B78" s="174" t="s">
        <v>70</v>
      </c>
      <c r="C78" s="175" t="s">
        <v>21</v>
      </c>
      <c r="D78" s="176">
        <v>24</v>
      </c>
      <c r="E78" s="168"/>
      <c r="F78" s="67"/>
      <c r="G78" s="67"/>
      <c r="H78" s="176"/>
      <c r="I78" s="177"/>
      <c r="J78" s="71">
        <f>ROUND(SUM(G78+H78+I78),2)</f>
        <v>0</v>
      </c>
      <c r="K78" s="71">
        <f>ROUND((E78*D78),2)</f>
        <v>0</v>
      </c>
      <c r="L78" s="71">
        <f>ROUND((G78*D78),2)</f>
        <v>0</v>
      </c>
      <c r="M78" s="71">
        <f>ROUND((H78*D78),2)</f>
        <v>0</v>
      </c>
      <c r="N78" s="71">
        <f>ROUND((I78*D78),2)</f>
        <v>0</v>
      </c>
      <c r="O78" s="72">
        <f>ROUND(SUM(L78+M78+N78),2)</f>
        <v>0</v>
      </c>
    </row>
    <row r="79" spans="1:15" ht="33.75" customHeight="1">
      <c r="A79" s="105">
        <f t="shared" si="0"/>
        <v>60</v>
      </c>
      <c r="B79" s="120" t="s">
        <v>68</v>
      </c>
      <c r="C79" s="92" t="s">
        <v>21</v>
      </c>
      <c r="D79" s="66">
        <v>24</v>
      </c>
      <c r="E79" s="67"/>
      <c r="F79" s="67"/>
      <c r="G79" s="113"/>
      <c r="H79" s="67"/>
      <c r="I79" s="67"/>
      <c r="J79" s="71">
        <f>ROUND(SUM(G79+H79+I79),2)</f>
        <v>0</v>
      </c>
      <c r="K79" s="71">
        <f>ROUND((E79*D79),2)</f>
        <v>0</v>
      </c>
      <c r="L79" s="71">
        <f>ROUND((G79*D79),2)</f>
        <v>0</v>
      </c>
      <c r="M79" s="71">
        <f>ROUND((H79*D79),2)</f>
        <v>0</v>
      </c>
      <c r="N79" s="71">
        <f>ROUND((I79*D79),2)</f>
        <v>0</v>
      </c>
      <c r="O79" s="72">
        <f>ROUND(SUM(L79+M79+N79),2)</f>
        <v>0</v>
      </c>
    </row>
    <row r="80" spans="1:15" ht="28.5" customHeight="1">
      <c r="A80" s="105">
        <f t="shared" si="0"/>
        <v>61</v>
      </c>
      <c r="B80" s="128" t="s">
        <v>69</v>
      </c>
      <c r="C80" s="92" t="s">
        <v>21</v>
      </c>
      <c r="D80" s="66">
        <f>D79*1.15</f>
        <v>27.599999999999998</v>
      </c>
      <c r="E80" s="67"/>
      <c r="F80" s="67"/>
      <c r="G80" s="113"/>
      <c r="H80" s="67"/>
      <c r="I80" s="67"/>
      <c r="J80" s="71">
        <f>ROUND(SUM(G80+H80+I80),2)</f>
        <v>0</v>
      </c>
      <c r="K80" s="71">
        <f>ROUND((E80*D80),2)</f>
        <v>0</v>
      </c>
      <c r="L80" s="71">
        <f>ROUND((G80*D80),2)</f>
        <v>0</v>
      </c>
      <c r="M80" s="71">
        <f>ROUND((H80*D80),2)</f>
        <v>0</v>
      </c>
      <c r="N80" s="71">
        <f>ROUND((I80*D80),2)</f>
        <v>0</v>
      </c>
      <c r="O80" s="72">
        <f>ROUND(SUM(L80+M80+N80),2)</f>
        <v>0</v>
      </c>
    </row>
    <row r="81" spans="1:15" ht="28.5" customHeight="1">
      <c r="A81" s="105">
        <f t="shared" si="0"/>
        <v>62</v>
      </c>
      <c r="B81" s="178" t="s">
        <v>71</v>
      </c>
      <c r="C81" s="110"/>
      <c r="D81" s="111"/>
      <c r="E81" s="66"/>
      <c r="F81" s="67"/>
      <c r="G81" s="70"/>
      <c r="H81" s="69"/>
      <c r="I81" s="69"/>
      <c r="J81" s="71"/>
      <c r="K81" s="71"/>
      <c r="L81" s="71"/>
      <c r="M81" s="71"/>
      <c r="N81" s="71"/>
      <c r="O81" s="72"/>
    </row>
    <row r="82" spans="1:15" ht="28.5" customHeight="1">
      <c r="A82" s="105">
        <f t="shared" si="0"/>
        <v>63</v>
      </c>
      <c r="B82" s="120" t="s">
        <v>100</v>
      </c>
      <c r="C82" s="123" t="s">
        <v>27</v>
      </c>
      <c r="D82" s="67">
        <v>6.3</v>
      </c>
      <c r="E82" s="67"/>
      <c r="F82" s="67"/>
      <c r="G82" s="70"/>
      <c r="H82" s="67"/>
      <c r="I82" s="67"/>
      <c r="J82" s="71">
        <f aca="true" t="shared" si="34" ref="J82:J87">ROUND(SUM(G82+H82+I82),2)</f>
        <v>0</v>
      </c>
      <c r="K82" s="71">
        <f aca="true" t="shared" si="35" ref="K82:K87">ROUND((E82*D82),2)</f>
        <v>0</v>
      </c>
      <c r="L82" s="71">
        <f aca="true" t="shared" si="36" ref="L82:L87">ROUND((G82*D82),2)</f>
        <v>0</v>
      </c>
      <c r="M82" s="71">
        <f aca="true" t="shared" si="37" ref="M82:M87">ROUND((H82*D82),2)</f>
        <v>0</v>
      </c>
      <c r="N82" s="71">
        <f aca="true" t="shared" si="38" ref="N82:N87">ROUND((I82*D82),2)</f>
        <v>0</v>
      </c>
      <c r="O82" s="72">
        <f aca="true" t="shared" si="39" ref="O82:O87">ROUND(SUM(L82+M82+N82),2)</f>
        <v>0</v>
      </c>
    </row>
    <row r="83" spans="1:15" ht="67.5" customHeight="1">
      <c r="A83" s="105">
        <f t="shared" si="0"/>
        <v>64</v>
      </c>
      <c r="B83" s="120" t="s">
        <v>98</v>
      </c>
      <c r="C83" s="92" t="s">
        <v>27</v>
      </c>
      <c r="D83" s="66">
        <v>5.88</v>
      </c>
      <c r="E83" s="66"/>
      <c r="F83" s="67"/>
      <c r="G83" s="66"/>
      <c r="H83" s="196"/>
      <c r="I83" s="66"/>
      <c r="J83" s="71">
        <f t="shared" si="34"/>
        <v>0</v>
      </c>
      <c r="K83" s="71">
        <f t="shared" si="35"/>
        <v>0</v>
      </c>
      <c r="L83" s="71">
        <f t="shared" si="36"/>
        <v>0</v>
      </c>
      <c r="M83" s="71">
        <f t="shared" si="37"/>
        <v>0</v>
      </c>
      <c r="N83" s="71">
        <f t="shared" si="38"/>
        <v>0</v>
      </c>
      <c r="O83" s="72">
        <f t="shared" si="39"/>
        <v>0</v>
      </c>
    </row>
    <row r="84" spans="1:15" ht="28.5" customHeight="1">
      <c r="A84" s="105">
        <f t="shared" si="0"/>
        <v>65</v>
      </c>
      <c r="B84" s="128" t="s">
        <v>72</v>
      </c>
      <c r="C84" s="92" t="s">
        <v>27</v>
      </c>
      <c r="D84" s="66">
        <f>D83</f>
        <v>5.88</v>
      </c>
      <c r="E84" s="66"/>
      <c r="F84" s="67"/>
      <c r="G84" s="66"/>
      <c r="H84" s="196"/>
      <c r="I84" s="66"/>
      <c r="J84" s="71">
        <f t="shared" si="34"/>
        <v>0</v>
      </c>
      <c r="K84" s="71">
        <f t="shared" si="35"/>
        <v>0</v>
      </c>
      <c r="L84" s="71">
        <f t="shared" si="36"/>
        <v>0</v>
      </c>
      <c r="M84" s="71">
        <f t="shared" si="37"/>
        <v>0</v>
      </c>
      <c r="N84" s="71">
        <f t="shared" si="38"/>
        <v>0</v>
      </c>
      <c r="O84" s="72">
        <f t="shared" si="39"/>
        <v>0</v>
      </c>
    </row>
    <row r="85" spans="1:15" ht="28.5" customHeight="1">
      <c r="A85" s="105">
        <f t="shared" si="0"/>
        <v>66</v>
      </c>
      <c r="B85" s="138" t="s">
        <v>73</v>
      </c>
      <c r="C85" s="92" t="s">
        <v>28</v>
      </c>
      <c r="D85" s="66">
        <v>2</v>
      </c>
      <c r="E85" s="66"/>
      <c r="F85" s="67"/>
      <c r="G85" s="66"/>
      <c r="H85" s="196"/>
      <c r="I85" s="66"/>
      <c r="J85" s="71">
        <f t="shared" si="34"/>
        <v>0</v>
      </c>
      <c r="K85" s="71">
        <f t="shared" si="35"/>
        <v>0</v>
      </c>
      <c r="L85" s="71">
        <f t="shared" si="36"/>
        <v>0</v>
      </c>
      <c r="M85" s="71">
        <f t="shared" si="37"/>
        <v>0</v>
      </c>
      <c r="N85" s="71">
        <f t="shared" si="38"/>
        <v>0</v>
      </c>
      <c r="O85" s="72">
        <f t="shared" si="39"/>
        <v>0</v>
      </c>
    </row>
    <row r="86" spans="1:15" ht="28.5" customHeight="1">
      <c r="A86" s="105">
        <f>A85+1</f>
        <v>67</v>
      </c>
      <c r="B86" s="136" t="s">
        <v>31</v>
      </c>
      <c r="C86" s="137" t="s">
        <v>25</v>
      </c>
      <c r="D86" s="135">
        <v>20</v>
      </c>
      <c r="E86" s="67"/>
      <c r="F86" s="67"/>
      <c r="G86" s="67"/>
      <c r="H86" s="67"/>
      <c r="I86" s="67"/>
      <c r="J86" s="71">
        <f t="shared" si="34"/>
        <v>0</v>
      </c>
      <c r="K86" s="71">
        <f t="shared" si="35"/>
        <v>0</v>
      </c>
      <c r="L86" s="71">
        <f t="shared" si="36"/>
        <v>0</v>
      </c>
      <c r="M86" s="71">
        <f t="shared" si="37"/>
        <v>0</v>
      </c>
      <c r="N86" s="71">
        <f t="shared" si="38"/>
        <v>0</v>
      </c>
      <c r="O86" s="72">
        <f t="shared" si="39"/>
        <v>0</v>
      </c>
    </row>
    <row r="87" spans="1:15" ht="28.5" customHeight="1">
      <c r="A87" s="105">
        <f>A86+1</f>
        <v>68</v>
      </c>
      <c r="B87" s="122" t="s">
        <v>74</v>
      </c>
      <c r="C87" s="137" t="s">
        <v>25</v>
      </c>
      <c r="D87" s="67">
        <f>D83*0.5</f>
        <v>2.94</v>
      </c>
      <c r="E87" s="201"/>
      <c r="F87" s="67"/>
      <c r="G87" s="67"/>
      <c r="H87" s="67"/>
      <c r="I87" s="67"/>
      <c r="J87" s="71">
        <f t="shared" si="34"/>
        <v>0</v>
      </c>
      <c r="K87" s="71">
        <f t="shared" si="35"/>
        <v>0</v>
      </c>
      <c r="L87" s="71">
        <f t="shared" si="36"/>
        <v>0</v>
      </c>
      <c r="M87" s="71">
        <f t="shared" si="37"/>
        <v>0</v>
      </c>
      <c r="N87" s="71">
        <f t="shared" si="38"/>
        <v>0</v>
      </c>
      <c r="O87" s="72">
        <f t="shared" si="39"/>
        <v>0</v>
      </c>
    </row>
    <row r="88" spans="1:15" ht="28.5" customHeight="1">
      <c r="A88" s="105">
        <f>A87+1</f>
        <v>69</v>
      </c>
      <c r="B88" s="106" t="s">
        <v>75</v>
      </c>
      <c r="C88" s="92"/>
      <c r="D88" s="66"/>
      <c r="E88" s="199"/>
      <c r="F88" s="67"/>
      <c r="G88" s="70"/>
      <c r="H88" s="69"/>
      <c r="I88" s="69"/>
      <c r="J88" s="71"/>
      <c r="K88" s="71"/>
      <c r="L88" s="71"/>
      <c r="M88" s="71"/>
      <c r="N88" s="71"/>
      <c r="O88" s="72"/>
    </row>
    <row r="89" spans="1:15" ht="28.5" customHeight="1">
      <c r="A89" s="105">
        <f>A88+1</f>
        <v>70</v>
      </c>
      <c r="B89" s="139" t="s">
        <v>76</v>
      </c>
      <c r="C89" s="140" t="s">
        <v>27</v>
      </c>
      <c r="D89" s="141">
        <v>66.8</v>
      </c>
      <c r="E89" s="194"/>
      <c r="F89" s="67"/>
      <c r="G89" s="70"/>
      <c r="H89" s="69"/>
      <c r="I89" s="69"/>
      <c r="J89" s="71">
        <f>ROUND(SUM(G89+H89+I89),2)</f>
        <v>0</v>
      </c>
      <c r="K89" s="71">
        <f>ROUND((E89*D89),2)</f>
        <v>0</v>
      </c>
      <c r="L89" s="71">
        <f>ROUND((G89*D89),2)</f>
        <v>0</v>
      </c>
      <c r="M89" s="71">
        <f>ROUND((H89*D89),2)</f>
        <v>0</v>
      </c>
      <c r="N89" s="71">
        <f>ROUND((I89*D89),2)</f>
        <v>0</v>
      </c>
      <c r="O89" s="72">
        <f>ROUND(SUM(L89+M89+N89),2)</f>
        <v>0</v>
      </c>
    </row>
    <row r="90" spans="1:15" ht="28.5" customHeight="1">
      <c r="A90" s="105">
        <f>A89+1</f>
        <v>71</v>
      </c>
      <c r="B90" s="120" t="s">
        <v>77</v>
      </c>
      <c r="C90" s="92" t="s">
        <v>27</v>
      </c>
      <c r="D90" s="66">
        <v>6.3</v>
      </c>
      <c r="E90" s="194"/>
      <c r="F90" s="67"/>
      <c r="G90" s="70"/>
      <c r="H90" s="69"/>
      <c r="I90" s="69"/>
      <c r="J90" s="71">
        <f>ROUND(SUM(G90+H90+I90),2)</f>
        <v>0</v>
      </c>
      <c r="K90" s="71">
        <f>ROUND((E90*D90),2)</f>
        <v>0</v>
      </c>
      <c r="L90" s="71">
        <f>ROUND((G90*D90),2)</f>
        <v>0</v>
      </c>
      <c r="M90" s="71">
        <f>ROUND((H90*D90),2)</f>
        <v>0</v>
      </c>
      <c r="N90" s="71">
        <f>ROUND((I90*D90),2)</f>
        <v>0</v>
      </c>
      <c r="O90" s="72">
        <f>ROUND(SUM(L90+M90+N90),2)</f>
        <v>0</v>
      </c>
    </row>
    <row r="91" spans="1:15" ht="13.5" thickBot="1">
      <c r="A91" s="142"/>
      <c r="B91" s="143"/>
      <c r="C91" s="144"/>
      <c r="D91" s="145"/>
      <c r="E91" s="146"/>
      <c r="F91" s="147"/>
      <c r="G91" s="148"/>
      <c r="H91" s="147"/>
      <c r="I91" s="147"/>
      <c r="J91" s="80"/>
      <c r="K91" s="80"/>
      <c r="L91" s="80"/>
      <c r="M91" s="80"/>
      <c r="N91" s="80"/>
      <c r="O91" s="81"/>
    </row>
    <row r="92" spans="1:15" ht="23.25" customHeight="1" thickBot="1">
      <c r="A92" s="233" t="s">
        <v>195</v>
      </c>
      <c r="B92" s="234"/>
      <c r="C92" s="234"/>
      <c r="D92" s="234"/>
      <c r="E92" s="234"/>
      <c r="F92" s="234"/>
      <c r="G92" s="234"/>
      <c r="H92" s="235"/>
      <c r="I92" s="101"/>
      <c r="J92" s="101"/>
      <c r="K92" s="102">
        <f>ROUND(SUM(K22:K91),2)</f>
        <v>0</v>
      </c>
      <c r="L92" s="103">
        <f>ROUND(SUM(L22:L91),2)</f>
        <v>0</v>
      </c>
      <c r="M92" s="103">
        <f>ROUND(SUM(M22:M91),2)</f>
        <v>0</v>
      </c>
      <c r="N92" s="103">
        <f>ROUND(SUM(N22:N91),2)</f>
        <v>0</v>
      </c>
      <c r="O92" s="104">
        <f>ROUND(SUM(O22:O91),2)</f>
        <v>0</v>
      </c>
    </row>
    <row r="93" spans="1:15" ht="18" customHeight="1">
      <c r="A93" s="231" t="s">
        <v>192</v>
      </c>
      <c r="B93" s="232"/>
      <c r="C93" s="232"/>
      <c r="D93" s="232"/>
      <c r="E93" s="232"/>
      <c r="F93" s="232"/>
      <c r="G93" s="232"/>
      <c r="H93" s="232"/>
      <c r="I93" s="149"/>
      <c r="J93" s="149"/>
      <c r="K93" s="179"/>
      <c r="L93" s="179"/>
      <c r="M93" s="103"/>
      <c r="N93" s="103"/>
      <c r="O93" s="93">
        <f>ROUND((O92*0.08),2)</f>
        <v>0</v>
      </c>
    </row>
    <row r="94" spans="1:15" ht="18" customHeight="1">
      <c r="A94" s="229" t="s">
        <v>0</v>
      </c>
      <c r="B94" s="230"/>
      <c r="C94" s="230"/>
      <c r="D94" s="230"/>
      <c r="E94" s="230"/>
      <c r="F94" s="230"/>
      <c r="G94" s="230"/>
      <c r="H94" s="230"/>
      <c r="I94" s="82"/>
      <c r="J94" s="82"/>
      <c r="K94" s="83"/>
      <c r="L94" s="83"/>
      <c r="M94" s="156"/>
      <c r="N94" s="156"/>
      <c r="O94" s="73">
        <f>ROUND((O93*0.02),2)</f>
        <v>0</v>
      </c>
    </row>
    <row r="95" spans="1:15" ht="18" customHeight="1">
      <c r="A95" s="244" t="s">
        <v>193</v>
      </c>
      <c r="B95" s="245"/>
      <c r="C95" s="245"/>
      <c r="D95" s="245"/>
      <c r="E95" s="245"/>
      <c r="F95" s="245"/>
      <c r="G95" s="245"/>
      <c r="H95" s="245"/>
      <c r="I95" s="82"/>
      <c r="J95" s="82"/>
      <c r="K95" s="83"/>
      <c r="L95" s="83"/>
      <c r="M95" s="156"/>
      <c r="N95" s="156"/>
      <c r="O95" s="94">
        <f>ROUND((O92*0.05),2)</f>
        <v>0</v>
      </c>
    </row>
    <row r="96" spans="1:15" ht="18" customHeight="1" thickBot="1">
      <c r="A96" s="242" t="s">
        <v>33</v>
      </c>
      <c r="B96" s="243"/>
      <c r="C96" s="243"/>
      <c r="D96" s="243"/>
      <c r="E96" s="243"/>
      <c r="F96" s="243"/>
      <c r="G96" s="243"/>
      <c r="H96" s="243"/>
      <c r="I96" s="84"/>
      <c r="J96" s="84"/>
      <c r="K96" s="85"/>
      <c r="L96" s="85"/>
      <c r="M96" s="86"/>
      <c r="N96" s="86"/>
      <c r="O96" s="213">
        <f>ROUND(SUM(O92+O93+O95),2)</f>
        <v>0</v>
      </c>
    </row>
    <row r="97" spans="1:15" ht="12.75">
      <c r="A97" s="5"/>
      <c r="B97" s="8"/>
      <c r="C97" s="5"/>
      <c r="D97" s="5"/>
      <c r="E97" s="9"/>
      <c r="F97" s="18"/>
      <c r="G97" s="18"/>
      <c r="H97" s="18"/>
      <c r="I97" s="18"/>
      <c r="J97" s="16"/>
      <c r="K97" s="16"/>
      <c r="L97" s="75"/>
      <c r="M97" s="75"/>
      <c r="N97" s="75"/>
      <c r="O97" s="75"/>
    </row>
    <row r="98" spans="1:17" ht="12.75">
      <c r="A98" s="15"/>
      <c r="B98" s="16"/>
      <c r="C98" s="17"/>
      <c r="D98" s="17"/>
      <c r="E98" s="16"/>
      <c r="F98" s="16"/>
      <c r="G98" s="16"/>
      <c r="H98" s="16"/>
      <c r="I98" s="16"/>
      <c r="J98" s="16"/>
      <c r="K98" s="16"/>
      <c r="L98" s="181"/>
      <c r="M98" s="181"/>
      <c r="N98" s="181"/>
      <c r="O98" s="181"/>
      <c r="Q98" s="51"/>
    </row>
    <row r="99" spans="1:15" ht="12.75">
      <c r="A99" s="54" t="s">
        <v>8</v>
      </c>
      <c r="B99" s="14"/>
      <c r="C99" s="23"/>
      <c r="D99" s="35"/>
      <c r="E99" s="35"/>
      <c r="F99" s="35"/>
      <c r="G99" s="35"/>
      <c r="H99" s="35"/>
      <c r="I99" s="21"/>
      <c r="J99" s="21"/>
      <c r="K99" s="14"/>
      <c r="L99" s="36"/>
      <c r="M99" s="37"/>
      <c r="N99" s="239"/>
      <c r="O99" s="239"/>
    </row>
    <row r="100" spans="1:15" ht="12.75">
      <c r="A100" s="15"/>
      <c r="B100" s="14"/>
      <c r="C100" s="15"/>
      <c r="D100" s="33" t="s">
        <v>32</v>
      </c>
      <c r="E100" s="38"/>
      <c r="F100" s="14"/>
      <c r="G100" s="14"/>
      <c r="H100" s="14"/>
      <c r="I100" s="20"/>
      <c r="J100" s="14"/>
      <c r="K100" s="14"/>
      <c r="L100" s="14"/>
      <c r="M100" s="14"/>
      <c r="N100" s="14"/>
      <c r="O100" s="27"/>
    </row>
    <row r="101" spans="1:15" ht="12.75">
      <c r="A101" s="15"/>
      <c r="B101" s="14"/>
      <c r="C101" s="15"/>
      <c r="D101" s="15"/>
      <c r="E101" s="14"/>
      <c r="F101" s="14"/>
      <c r="G101" s="14"/>
      <c r="H101" s="14"/>
      <c r="I101" s="20"/>
      <c r="J101" s="14"/>
      <c r="K101" s="239"/>
      <c r="L101" s="239"/>
      <c r="M101" s="239"/>
      <c r="N101" s="14"/>
      <c r="O101" s="27"/>
    </row>
    <row r="102" spans="1:15" ht="12.75">
      <c r="A102" s="15"/>
      <c r="B102" s="14"/>
      <c r="C102" s="15"/>
      <c r="D102" s="15"/>
      <c r="E102" s="14"/>
      <c r="F102" s="14"/>
      <c r="G102" s="14"/>
      <c r="H102" s="14"/>
      <c r="I102" s="20"/>
      <c r="J102" s="14"/>
      <c r="K102" s="27"/>
      <c r="L102" s="27"/>
      <c r="M102" s="27"/>
      <c r="N102" s="14"/>
      <c r="O102" s="27"/>
    </row>
    <row r="103" spans="1:15" ht="12.75">
      <c r="A103" s="15"/>
      <c r="B103" s="14"/>
      <c r="C103" s="15"/>
      <c r="D103" s="15"/>
      <c r="E103" s="14"/>
      <c r="F103" s="14"/>
      <c r="G103" s="14"/>
      <c r="H103" s="14"/>
      <c r="I103" s="20"/>
      <c r="J103" s="14"/>
      <c r="K103" s="27"/>
      <c r="L103" s="27"/>
      <c r="M103" s="27"/>
      <c r="N103" s="14"/>
      <c r="O103" s="27"/>
    </row>
    <row r="104" spans="1:15" ht="12.75">
      <c r="A104" s="15"/>
      <c r="B104" s="14"/>
      <c r="C104" s="15"/>
      <c r="D104" s="15"/>
      <c r="E104" s="14"/>
      <c r="F104" s="14"/>
      <c r="G104" s="14"/>
      <c r="H104" s="14"/>
      <c r="I104" s="20"/>
      <c r="J104" s="14"/>
      <c r="K104" s="14"/>
      <c r="L104" s="14"/>
      <c r="M104" s="14"/>
      <c r="N104" s="14"/>
      <c r="O104" s="14"/>
    </row>
    <row r="105" spans="1:15" ht="12.75">
      <c r="A105" s="15"/>
      <c r="B105" s="14"/>
      <c r="C105" s="14"/>
      <c r="D105" s="14"/>
      <c r="E105" s="14"/>
      <c r="F105" s="14"/>
      <c r="G105" s="14"/>
      <c r="H105" s="14"/>
      <c r="I105" s="21"/>
      <c r="J105" s="14"/>
      <c r="K105" s="14"/>
      <c r="L105" s="14"/>
      <c r="M105" s="14"/>
      <c r="N105" s="14"/>
      <c r="O105" s="14"/>
    </row>
    <row r="106" spans="1:15" ht="12.75">
      <c r="A106" s="55" t="s">
        <v>12</v>
      </c>
      <c r="B106" s="14"/>
      <c r="C106" s="35"/>
      <c r="D106" s="34"/>
      <c r="E106" s="35"/>
      <c r="F106" s="23"/>
      <c r="G106" s="39"/>
      <c r="H106" s="35"/>
      <c r="I106" s="21"/>
      <c r="J106" s="21"/>
      <c r="K106" s="14"/>
      <c r="L106" s="36"/>
      <c r="M106" s="27"/>
      <c r="N106" s="239"/>
      <c r="O106" s="239"/>
    </row>
    <row r="107" spans="1:15" ht="12.75">
      <c r="A107" s="15"/>
      <c r="B107" s="28"/>
      <c r="C107" s="15"/>
      <c r="D107" s="33" t="s">
        <v>32</v>
      </c>
      <c r="E107" s="38"/>
      <c r="F107" s="40"/>
      <c r="G107" s="14"/>
      <c r="H107" s="14"/>
      <c r="I107" s="21"/>
      <c r="J107" s="40"/>
      <c r="K107" s="14"/>
      <c r="L107" s="14"/>
      <c r="M107" s="14"/>
      <c r="N107" s="14"/>
      <c r="O107" s="27"/>
    </row>
    <row r="108" spans="1:15" ht="12.75">
      <c r="A108" s="15"/>
      <c r="B108" s="14"/>
      <c r="C108" s="15"/>
      <c r="D108" s="15"/>
      <c r="E108" s="14"/>
      <c r="F108" s="14"/>
      <c r="G108" s="14"/>
      <c r="H108" s="14"/>
      <c r="I108" s="40"/>
      <c r="J108" s="14"/>
      <c r="K108" s="38"/>
      <c r="L108" s="14"/>
      <c r="M108" s="27"/>
      <c r="N108" s="14"/>
      <c r="O108" s="14"/>
    </row>
    <row r="109" spans="1:12" ht="12.75">
      <c r="A109" s="15"/>
      <c r="B109" s="1"/>
      <c r="C109" s="2"/>
      <c r="D109" s="2"/>
      <c r="F109" s="4"/>
      <c r="G109" s="4"/>
      <c r="H109" s="4"/>
      <c r="I109" s="4"/>
      <c r="L109" s="4"/>
    </row>
    <row r="110" spans="1:12" ht="12.75">
      <c r="A110" s="15"/>
      <c r="B110" s="1"/>
      <c r="C110" s="2"/>
      <c r="D110" s="2"/>
      <c r="F110" s="4"/>
      <c r="G110" s="4"/>
      <c r="H110" s="4"/>
      <c r="I110" s="4"/>
      <c r="L110" s="4"/>
    </row>
    <row r="111" spans="1:12" ht="12.75">
      <c r="A111" s="15"/>
      <c r="B111" s="1"/>
      <c r="C111" s="2"/>
      <c r="D111" s="2"/>
      <c r="F111" s="4"/>
      <c r="G111" s="4"/>
      <c r="H111" s="4"/>
      <c r="I111" s="4"/>
      <c r="L111" s="4"/>
    </row>
    <row r="112" spans="1:12" ht="12.75">
      <c r="A112" s="15"/>
      <c r="B112" s="1"/>
      <c r="C112" s="2"/>
      <c r="D112" s="2"/>
      <c r="F112" s="4"/>
      <c r="G112" s="4"/>
      <c r="H112" s="4"/>
      <c r="I112" s="4"/>
      <c r="L112" s="4"/>
    </row>
  </sheetData>
  <sheetProtection/>
  <mergeCells count="17">
    <mergeCell ref="A7:O7"/>
    <mergeCell ref="A8:O8"/>
    <mergeCell ref="J14:N14"/>
    <mergeCell ref="J15:O15"/>
    <mergeCell ref="N106:O106"/>
    <mergeCell ref="O16:O17"/>
    <mergeCell ref="N99:O99"/>
    <mergeCell ref="K101:M101"/>
    <mergeCell ref="K16:N16"/>
    <mergeCell ref="A96:H96"/>
    <mergeCell ref="A95:H95"/>
    <mergeCell ref="A94:H94"/>
    <mergeCell ref="A93:H93"/>
    <mergeCell ref="A92:H92"/>
    <mergeCell ref="C16:C17"/>
    <mergeCell ref="D16:D17"/>
    <mergeCell ref="E16:J16"/>
  </mergeCells>
  <conditionalFormatting sqref="B65 B78">
    <cfRule type="expression" priority="64" dxfId="2">
      <formula>$J65="m"</formula>
    </cfRule>
    <cfRule type="expression" priority="65" dxfId="1" stopIfTrue="1">
      <formula>$J65="p"</formula>
    </cfRule>
    <cfRule type="expression" priority="66" dxfId="0" stopIfTrue="1">
      <formula>$J65="tx"</formula>
    </cfRule>
  </conditionalFormatting>
  <conditionalFormatting sqref="B65">
    <cfRule type="expression" priority="61" dxfId="2">
      <formula>$J65="m"</formula>
    </cfRule>
    <cfRule type="expression" priority="62" dxfId="1" stopIfTrue="1">
      <formula>$J65="p"</formula>
    </cfRule>
    <cfRule type="expression" priority="63" dxfId="0" stopIfTrue="1">
      <formula>$J65="tx"</formula>
    </cfRule>
  </conditionalFormatting>
  <conditionalFormatting sqref="B83:B84">
    <cfRule type="expression" priority="58" dxfId="2">
      <formula>$J83="m"</formula>
    </cfRule>
    <cfRule type="expression" priority="59" dxfId="1" stopIfTrue="1">
      <formula>$J83="p"</formula>
    </cfRule>
    <cfRule type="expression" priority="60" dxfId="0" stopIfTrue="1">
      <formula>$J83="tx"</formula>
    </cfRule>
  </conditionalFormatting>
  <conditionalFormatting sqref="B88">
    <cfRule type="expression" priority="55" dxfId="2">
      <formula>$J88="m"</formula>
    </cfRule>
    <cfRule type="expression" priority="56" dxfId="1" stopIfTrue="1">
      <formula>$J88="p"</formula>
    </cfRule>
    <cfRule type="expression" priority="57" dxfId="0" stopIfTrue="1">
      <formula>$J88="tx"</formula>
    </cfRule>
  </conditionalFormatting>
  <conditionalFormatting sqref="B39">
    <cfRule type="expression" priority="22" dxfId="2">
      <formula>$J39="m"</formula>
    </cfRule>
    <cfRule type="expression" priority="23" dxfId="1" stopIfTrue="1">
      <formula>$J39="p"</formula>
    </cfRule>
    <cfRule type="expression" priority="24" dxfId="0" stopIfTrue="1">
      <formula>$J39="tx"</formula>
    </cfRule>
  </conditionalFormatting>
  <conditionalFormatting sqref="B39">
    <cfRule type="expression" priority="19" dxfId="2">
      <formula>$J39="m"</formula>
    </cfRule>
    <cfRule type="expression" priority="20" dxfId="1" stopIfTrue="1">
      <formula>$J39="p"</formula>
    </cfRule>
    <cfRule type="expression" priority="21" dxfId="0" stopIfTrue="1">
      <formula>$J39="tx"</formula>
    </cfRule>
  </conditionalFormatting>
  <conditionalFormatting sqref="B35">
    <cfRule type="expression" priority="16" dxfId="2">
      <formula>$J35="m"</formula>
    </cfRule>
    <cfRule type="expression" priority="17" dxfId="1" stopIfTrue="1">
      <formula>$J35="p"</formula>
    </cfRule>
    <cfRule type="expression" priority="18" dxfId="0" stopIfTrue="1">
      <formula>$J35="tx"</formula>
    </cfRule>
  </conditionalFormatting>
  <conditionalFormatting sqref="B35">
    <cfRule type="expression" priority="13" dxfId="2">
      <formula>$J35="m"</formula>
    </cfRule>
    <cfRule type="expression" priority="14" dxfId="1" stopIfTrue="1">
      <formula>$J35="p"</formula>
    </cfRule>
    <cfRule type="expression" priority="15" dxfId="0" stopIfTrue="1">
      <formula>$J35="tx"</formula>
    </cfRule>
  </conditionalFormatting>
  <conditionalFormatting sqref="B61">
    <cfRule type="expression" priority="10" dxfId="2">
      <formula>$J61="m"</formula>
    </cfRule>
    <cfRule type="expression" priority="11" dxfId="1" stopIfTrue="1">
      <formula>$J61="p"</formula>
    </cfRule>
    <cfRule type="expression" priority="12" dxfId="0" stopIfTrue="1">
      <formula>$J61="tx"</formula>
    </cfRule>
  </conditionalFormatting>
  <conditionalFormatting sqref="B61">
    <cfRule type="expression" priority="7" dxfId="2">
      <formula>$J61="m"</formula>
    </cfRule>
    <cfRule type="expression" priority="8" dxfId="1" stopIfTrue="1">
      <formula>$J61="p"</formula>
    </cfRule>
    <cfRule type="expression" priority="9" dxfId="0" stopIfTrue="1">
      <formula>$J61="tx"</formula>
    </cfRule>
  </conditionalFormatting>
  <conditionalFormatting sqref="B65">
    <cfRule type="expression" priority="4" dxfId="2">
      <formula>$J65="m"</formula>
    </cfRule>
    <cfRule type="expression" priority="5" dxfId="1" stopIfTrue="1">
      <formula>$J65="p"</formula>
    </cfRule>
    <cfRule type="expression" priority="6" dxfId="0" stopIfTrue="1">
      <formula>$J65="tx"</formula>
    </cfRule>
  </conditionalFormatting>
  <conditionalFormatting sqref="B65">
    <cfRule type="expression" priority="1" dxfId="2">
      <formula>$J65="m"</formula>
    </cfRule>
    <cfRule type="expression" priority="2" dxfId="1" stopIfTrue="1">
      <formula>$J65="p"</formula>
    </cfRule>
    <cfRule type="expression" priority="3" dxfId="0" stopIfTrue="1">
      <formula>$J65="tx"</formula>
    </cfRule>
  </conditionalFormatting>
  <printOptions/>
  <pageMargins left="0.5118110236220472" right="0.31496062992125984" top="0.4724409448818898" bottom="0.5118110236220472" header="0.31496062992125984" footer="0.15748031496062992"/>
  <pageSetup horizontalDpi="600" verticalDpi="600" orientation="landscape" paperSize="9" scale="92" r:id="rId1"/>
  <headerFooter>
    <oddFooter>&amp;C&amp;P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O137"/>
  <sheetViews>
    <sheetView zoomScalePageLayoutView="0" workbookViewId="0" topLeftCell="A109">
      <selection activeCell="A116" sqref="A116:H116"/>
    </sheetView>
  </sheetViews>
  <sheetFormatPr defaultColWidth="9.140625" defaultRowHeight="12.75"/>
  <cols>
    <col min="1" max="1" width="5.8515625" style="0" customWidth="1"/>
    <col min="2" max="2" width="38.57421875" style="0" customWidth="1"/>
    <col min="3" max="3" width="7.28125" style="0" customWidth="1"/>
    <col min="4" max="4" width="7.7109375" style="0" customWidth="1"/>
    <col min="5" max="10" width="7.28125" style="0" customWidth="1"/>
    <col min="12" max="12" width="9.421875" style="0" customWidth="1"/>
    <col min="14" max="14" width="8.00390625" style="0" customWidth="1"/>
  </cols>
  <sheetData>
    <row r="1" spans="1:15" ht="12.75">
      <c r="A1" s="6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5"/>
      <c r="B6" s="7"/>
      <c r="C6" s="15"/>
      <c r="D6" s="15"/>
      <c r="E6" s="13"/>
      <c r="F6" s="13"/>
      <c r="G6" s="13"/>
      <c r="H6" s="13"/>
      <c r="I6" s="13"/>
      <c r="J6" s="13"/>
      <c r="K6" s="13"/>
      <c r="L6" s="13"/>
      <c r="M6" s="6"/>
      <c r="N6" s="13"/>
      <c r="O6" s="6"/>
    </row>
    <row r="7" spans="1:15" ht="15">
      <c r="A7" s="246" t="s">
        <v>51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</row>
    <row r="8" spans="1:15" ht="12.75">
      <c r="A8" s="247" t="s">
        <v>60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ht="18" customHeight="1">
      <c r="A9" s="44" t="s">
        <v>156</v>
      </c>
      <c r="B9" s="5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8" customHeight="1">
      <c r="A10" s="44" t="s">
        <v>157</v>
      </c>
      <c r="B10" s="5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>
      <c r="A11" s="95" t="s">
        <v>58</v>
      </c>
      <c r="B11" s="5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8" customHeight="1">
      <c r="A12" s="76"/>
      <c r="B12" s="5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8"/>
    </row>
    <row r="13" spans="2:15" ht="12.75">
      <c r="B13" s="20"/>
      <c r="C13" s="20"/>
      <c r="D13" s="20"/>
      <c r="E13" s="20"/>
      <c r="F13" s="20"/>
      <c r="G13" s="20"/>
      <c r="H13" s="20"/>
      <c r="I13" s="20"/>
      <c r="J13" s="20"/>
      <c r="K13" s="7"/>
      <c r="L13" s="22"/>
      <c r="M13" s="7"/>
      <c r="N13" s="7"/>
      <c r="O13" s="7"/>
    </row>
    <row r="14" spans="1:15" ht="12.75">
      <c r="A14" s="190" t="s">
        <v>184</v>
      </c>
      <c r="B14" s="191"/>
      <c r="C14" s="15"/>
      <c r="D14" s="15"/>
      <c r="E14" s="7"/>
      <c r="F14" s="22"/>
      <c r="G14" s="22"/>
      <c r="H14" s="22"/>
      <c r="I14" s="22"/>
      <c r="J14" s="248" t="s">
        <v>15</v>
      </c>
      <c r="K14" s="239"/>
      <c r="L14" s="239"/>
      <c r="M14" s="239"/>
      <c r="N14" s="239"/>
      <c r="O14" s="45"/>
    </row>
    <row r="15" spans="1:15" ht="13.5" thickBot="1">
      <c r="A15" s="17"/>
      <c r="B15" s="16"/>
      <c r="C15" s="17"/>
      <c r="D15" s="17"/>
      <c r="E15" s="16"/>
      <c r="F15" s="18"/>
      <c r="G15" s="18"/>
      <c r="H15" s="24"/>
      <c r="I15" s="32"/>
      <c r="J15" s="249"/>
      <c r="K15" s="249"/>
      <c r="L15" s="249"/>
      <c r="M15" s="249"/>
      <c r="N15" s="249"/>
      <c r="O15" s="249"/>
    </row>
    <row r="16" spans="1:15" ht="12.75" customHeight="1">
      <c r="A16" s="250" t="s">
        <v>5</v>
      </c>
      <c r="B16" s="261" t="s">
        <v>1</v>
      </c>
      <c r="C16" s="236" t="s">
        <v>2</v>
      </c>
      <c r="D16" s="236" t="s">
        <v>9</v>
      </c>
      <c r="E16" s="226" t="s">
        <v>3</v>
      </c>
      <c r="F16" s="226"/>
      <c r="G16" s="226"/>
      <c r="H16" s="226"/>
      <c r="I16" s="226"/>
      <c r="J16" s="226"/>
      <c r="K16" s="226" t="s">
        <v>4</v>
      </c>
      <c r="L16" s="226"/>
      <c r="M16" s="226"/>
      <c r="N16" s="226"/>
      <c r="O16" s="227" t="s">
        <v>20</v>
      </c>
    </row>
    <row r="17" spans="1:15" ht="60.75" thickBot="1">
      <c r="A17" s="251"/>
      <c r="B17" s="261"/>
      <c r="C17" s="237"/>
      <c r="D17" s="237"/>
      <c r="E17" s="3" t="s">
        <v>6</v>
      </c>
      <c r="F17" s="3" t="s">
        <v>14</v>
      </c>
      <c r="G17" s="3" t="s">
        <v>16</v>
      </c>
      <c r="H17" s="3" t="s">
        <v>17</v>
      </c>
      <c r="I17" s="3" t="s">
        <v>18</v>
      </c>
      <c r="J17" s="3" t="s">
        <v>19</v>
      </c>
      <c r="K17" s="3" t="s">
        <v>7</v>
      </c>
      <c r="L17" s="3" t="s">
        <v>16</v>
      </c>
      <c r="M17" s="3" t="s">
        <v>17</v>
      </c>
      <c r="N17" s="3" t="s">
        <v>18</v>
      </c>
      <c r="O17" s="228"/>
    </row>
    <row r="18" spans="1:15" ht="13.5" thickBot="1">
      <c r="A18" s="41">
        <v>1</v>
      </c>
      <c r="B18" s="42">
        <v>2</v>
      </c>
      <c r="C18" s="42">
        <v>3</v>
      </c>
      <c r="D18" s="42">
        <v>4</v>
      </c>
      <c r="E18" s="42">
        <v>5</v>
      </c>
      <c r="F18" s="42">
        <v>6</v>
      </c>
      <c r="G18" s="42">
        <v>7</v>
      </c>
      <c r="H18" s="42">
        <v>8</v>
      </c>
      <c r="I18" s="42">
        <v>9</v>
      </c>
      <c r="J18" s="42">
        <v>10</v>
      </c>
      <c r="K18" s="42">
        <v>11</v>
      </c>
      <c r="L18" s="42">
        <v>12</v>
      </c>
      <c r="M18" s="42">
        <v>13</v>
      </c>
      <c r="N18" s="42">
        <v>14</v>
      </c>
      <c r="O18" s="43">
        <v>15</v>
      </c>
    </row>
    <row r="19" spans="1:15" ht="12.75">
      <c r="A19" s="87"/>
      <c r="B19" s="88"/>
      <c r="C19" s="88"/>
      <c r="D19" s="88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1"/>
    </row>
    <row r="20" spans="1:15" ht="20.25" customHeight="1">
      <c r="A20" s="105">
        <f aca="true" t="shared" si="0" ref="A20:A84">A19+1</f>
        <v>1</v>
      </c>
      <c r="B20" s="106" t="s">
        <v>101</v>
      </c>
      <c r="C20" s="107"/>
      <c r="D20" s="107"/>
      <c r="E20" s="68"/>
      <c r="F20" s="69"/>
      <c r="G20" s="70"/>
      <c r="H20" s="69"/>
      <c r="I20" s="69"/>
      <c r="J20" s="71"/>
      <c r="K20" s="71"/>
      <c r="L20" s="71"/>
      <c r="M20" s="71"/>
      <c r="N20" s="71"/>
      <c r="O20" s="72"/>
    </row>
    <row r="21" spans="1:15" ht="20.25" customHeight="1">
      <c r="A21" s="105">
        <f t="shared" si="0"/>
        <v>2</v>
      </c>
      <c r="B21" s="106" t="s">
        <v>189</v>
      </c>
      <c r="C21" s="107"/>
      <c r="D21" s="107"/>
      <c r="E21" s="68"/>
      <c r="F21" s="69"/>
      <c r="G21" s="70"/>
      <c r="H21" s="69"/>
      <c r="I21" s="69"/>
      <c r="J21" s="71"/>
      <c r="K21" s="71"/>
      <c r="L21" s="71"/>
      <c r="M21" s="71"/>
      <c r="N21" s="71"/>
      <c r="O21" s="72"/>
    </row>
    <row r="22" spans="1:15" ht="20.25" customHeight="1">
      <c r="A22" s="105">
        <f t="shared" si="0"/>
        <v>3</v>
      </c>
      <c r="B22" s="106" t="s">
        <v>62</v>
      </c>
      <c r="C22" s="107"/>
      <c r="D22" s="107"/>
      <c r="E22" s="68"/>
      <c r="F22" s="69"/>
      <c r="G22" s="70"/>
      <c r="H22" s="69"/>
      <c r="I22" s="69"/>
      <c r="J22" s="71"/>
      <c r="K22" s="71"/>
      <c r="L22" s="71"/>
      <c r="M22" s="71"/>
      <c r="N22" s="71"/>
      <c r="O22" s="72"/>
    </row>
    <row r="23" spans="1:15" ht="30" customHeight="1">
      <c r="A23" s="105">
        <f t="shared" si="0"/>
        <v>4</v>
      </c>
      <c r="B23" s="120" t="s">
        <v>99</v>
      </c>
      <c r="C23" s="92" t="s">
        <v>25</v>
      </c>
      <c r="D23" s="66">
        <v>1</v>
      </c>
      <c r="E23" s="67"/>
      <c r="F23" s="67"/>
      <c r="G23" s="113"/>
      <c r="H23" s="67"/>
      <c r="I23" s="67"/>
      <c r="J23" s="71"/>
      <c r="K23" s="71">
        <f aca="true" t="shared" si="1" ref="K23:K36">ROUND((E23*D23),2)</f>
        <v>0</v>
      </c>
      <c r="L23" s="71">
        <f aca="true" t="shared" si="2" ref="L23:L36">ROUND((G23*D23),2)</f>
        <v>0</v>
      </c>
      <c r="M23" s="71">
        <f aca="true" t="shared" si="3" ref="M23:M36">ROUND((H23*D23),2)</f>
        <v>0</v>
      </c>
      <c r="N23" s="71">
        <f aca="true" t="shared" si="4" ref="N23:N36">ROUND((I23*D23),2)</f>
        <v>0</v>
      </c>
      <c r="O23" s="72">
        <f aca="true" t="shared" si="5" ref="O23:O36">ROUND(SUM(L23+M23+N23),2)</f>
        <v>0</v>
      </c>
    </row>
    <row r="24" spans="1:15" ht="30" customHeight="1">
      <c r="A24" s="105">
        <f t="shared" si="0"/>
        <v>5</v>
      </c>
      <c r="B24" s="120" t="s">
        <v>117</v>
      </c>
      <c r="C24" s="92" t="s">
        <v>27</v>
      </c>
      <c r="D24" s="66">
        <v>3.7</v>
      </c>
      <c r="E24" s="67"/>
      <c r="F24" s="67"/>
      <c r="G24" s="113"/>
      <c r="H24" s="67"/>
      <c r="I24" s="67"/>
      <c r="J24" s="71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2">
        <f t="shared" si="5"/>
        <v>0</v>
      </c>
    </row>
    <row r="25" spans="1:15" ht="30" customHeight="1">
      <c r="A25" s="105">
        <f t="shared" si="0"/>
        <v>6</v>
      </c>
      <c r="B25" s="107" t="s">
        <v>63</v>
      </c>
      <c r="C25" s="92" t="s">
        <v>39</v>
      </c>
      <c r="D25" s="66">
        <v>3</v>
      </c>
      <c r="E25" s="68"/>
      <c r="F25" s="67"/>
      <c r="G25" s="70"/>
      <c r="H25" s="69"/>
      <c r="I25" s="69"/>
      <c r="J25" s="71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2">
        <f t="shared" si="5"/>
        <v>0</v>
      </c>
    </row>
    <row r="26" spans="1:15" ht="30" customHeight="1">
      <c r="A26" s="105">
        <f t="shared" si="0"/>
        <v>7</v>
      </c>
      <c r="B26" s="121" t="s">
        <v>146</v>
      </c>
      <c r="C26" s="92" t="s">
        <v>38</v>
      </c>
      <c r="D26" s="67">
        <v>1</v>
      </c>
      <c r="E26" s="67"/>
      <c r="F26" s="67"/>
      <c r="G26" s="70"/>
      <c r="H26" s="67"/>
      <c r="I26" s="67"/>
      <c r="J26" s="71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2">
        <f t="shared" si="5"/>
        <v>0</v>
      </c>
    </row>
    <row r="27" spans="1:15" ht="30" customHeight="1">
      <c r="A27" s="105">
        <f t="shared" si="0"/>
        <v>8</v>
      </c>
      <c r="B27" s="107" t="s">
        <v>118</v>
      </c>
      <c r="C27" s="92" t="s">
        <v>39</v>
      </c>
      <c r="D27" s="66">
        <v>1</v>
      </c>
      <c r="E27" s="68"/>
      <c r="F27" s="67"/>
      <c r="G27" s="70"/>
      <c r="H27" s="69"/>
      <c r="I27" s="69"/>
      <c r="J27" s="71"/>
      <c r="K27" s="71">
        <f aca="true" t="shared" si="6" ref="K27:K32">ROUND((E27*D27),2)</f>
        <v>0</v>
      </c>
      <c r="L27" s="71">
        <f aca="true" t="shared" si="7" ref="L27:L32">ROUND((G27*D27),2)</f>
        <v>0</v>
      </c>
      <c r="M27" s="71">
        <f aca="true" t="shared" si="8" ref="M27:M32">ROUND((H27*D27),2)</f>
        <v>0</v>
      </c>
      <c r="N27" s="71">
        <f aca="true" t="shared" si="9" ref="N27:N32">ROUND((I27*D27),2)</f>
        <v>0</v>
      </c>
      <c r="O27" s="72">
        <f aca="true" t="shared" si="10" ref="O27:O32">ROUND(SUM(L27+M27+N27),2)</f>
        <v>0</v>
      </c>
    </row>
    <row r="28" spans="1:15" ht="30" customHeight="1">
      <c r="A28" s="105">
        <f t="shared" si="0"/>
        <v>9</v>
      </c>
      <c r="B28" s="107" t="s">
        <v>141</v>
      </c>
      <c r="C28" s="92" t="s">
        <v>56</v>
      </c>
      <c r="D28" s="66">
        <v>10</v>
      </c>
      <c r="E28" s="194"/>
      <c r="F28" s="67"/>
      <c r="G28" s="70"/>
      <c r="H28" s="69"/>
      <c r="I28" s="69"/>
      <c r="J28" s="71"/>
      <c r="K28" s="71">
        <f t="shared" si="6"/>
        <v>0</v>
      </c>
      <c r="L28" s="71">
        <f t="shared" si="7"/>
        <v>0</v>
      </c>
      <c r="M28" s="71">
        <f t="shared" si="8"/>
        <v>0</v>
      </c>
      <c r="N28" s="71">
        <f t="shared" si="9"/>
        <v>0</v>
      </c>
      <c r="O28" s="72">
        <f t="shared" si="10"/>
        <v>0</v>
      </c>
    </row>
    <row r="29" spans="1:15" ht="30" customHeight="1">
      <c r="A29" s="105">
        <f t="shared" si="0"/>
        <v>10</v>
      </c>
      <c r="B29" s="107" t="s">
        <v>140</v>
      </c>
      <c r="C29" s="92" t="s">
        <v>56</v>
      </c>
      <c r="D29" s="66">
        <v>2</v>
      </c>
      <c r="E29" s="194"/>
      <c r="F29" s="67"/>
      <c r="G29" s="70"/>
      <c r="H29" s="69"/>
      <c r="I29" s="69"/>
      <c r="J29" s="71"/>
      <c r="K29" s="71">
        <f t="shared" si="6"/>
        <v>0</v>
      </c>
      <c r="L29" s="71">
        <f t="shared" si="7"/>
        <v>0</v>
      </c>
      <c r="M29" s="71">
        <f t="shared" si="8"/>
        <v>0</v>
      </c>
      <c r="N29" s="71">
        <f t="shared" si="9"/>
        <v>0</v>
      </c>
      <c r="O29" s="72">
        <f t="shared" si="10"/>
        <v>0</v>
      </c>
    </row>
    <row r="30" spans="1:15" ht="30" customHeight="1">
      <c r="A30" s="105">
        <f t="shared" si="0"/>
        <v>11</v>
      </c>
      <c r="B30" s="107" t="s">
        <v>80</v>
      </c>
      <c r="C30" s="92" t="s">
        <v>27</v>
      </c>
      <c r="D30" s="66">
        <v>77.5</v>
      </c>
      <c r="E30" s="157"/>
      <c r="F30" s="67"/>
      <c r="G30" s="70"/>
      <c r="H30" s="157"/>
      <c r="I30" s="157"/>
      <c r="J30" s="71"/>
      <c r="K30" s="71">
        <f t="shared" si="6"/>
        <v>0</v>
      </c>
      <c r="L30" s="71">
        <f t="shared" si="7"/>
        <v>0</v>
      </c>
      <c r="M30" s="71">
        <f t="shared" si="8"/>
        <v>0</v>
      </c>
      <c r="N30" s="71">
        <f t="shared" si="9"/>
        <v>0</v>
      </c>
      <c r="O30" s="72">
        <f t="shared" si="10"/>
        <v>0</v>
      </c>
    </row>
    <row r="31" spans="1:15" ht="30" customHeight="1">
      <c r="A31" s="105">
        <f t="shared" si="0"/>
        <v>12</v>
      </c>
      <c r="B31" s="158" t="s">
        <v>79</v>
      </c>
      <c r="C31" s="125" t="s">
        <v>27</v>
      </c>
      <c r="D31" s="126">
        <v>35.3</v>
      </c>
      <c r="E31" s="67"/>
      <c r="F31" s="67"/>
      <c r="G31" s="113"/>
      <c r="H31" s="67"/>
      <c r="I31" s="67"/>
      <c r="J31" s="71"/>
      <c r="K31" s="71">
        <f t="shared" si="6"/>
        <v>0</v>
      </c>
      <c r="L31" s="71">
        <f t="shared" si="7"/>
        <v>0</v>
      </c>
      <c r="M31" s="71">
        <f t="shared" si="8"/>
        <v>0</v>
      </c>
      <c r="N31" s="71">
        <f t="shared" si="9"/>
        <v>0</v>
      </c>
      <c r="O31" s="72">
        <f t="shared" si="10"/>
        <v>0</v>
      </c>
    </row>
    <row r="32" spans="1:15" ht="30" customHeight="1">
      <c r="A32" s="105">
        <f t="shared" si="0"/>
        <v>13</v>
      </c>
      <c r="B32" s="158" t="s">
        <v>119</v>
      </c>
      <c r="C32" s="125" t="s">
        <v>27</v>
      </c>
      <c r="D32" s="126">
        <v>26.1</v>
      </c>
      <c r="E32" s="67"/>
      <c r="F32" s="67"/>
      <c r="G32" s="113"/>
      <c r="H32" s="67"/>
      <c r="I32" s="67"/>
      <c r="J32" s="71"/>
      <c r="K32" s="71">
        <f t="shared" si="6"/>
        <v>0</v>
      </c>
      <c r="L32" s="71">
        <f t="shared" si="7"/>
        <v>0</v>
      </c>
      <c r="M32" s="71">
        <f t="shared" si="8"/>
        <v>0</v>
      </c>
      <c r="N32" s="71">
        <f t="shared" si="9"/>
        <v>0</v>
      </c>
      <c r="O32" s="72">
        <f t="shared" si="10"/>
        <v>0</v>
      </c>
    </row>
    <row r="33" spans="1:15" ht="30" customHeight="1">
      <c r="A33" s="105">
        <f t="shared" si="0"/>
        <v>14</v>
      </c>
      <c r="B33" s="120" t="s">
        <v>170</v>
      </c>
      <c r="C33" s="92" t="s">
        <v>26</v>
      </c>
      <c r="D33" s="68">
        <v>10.5</v>
      </c>
      <c r="E33" s="67"/>
      <c r="F33" s="67"/>
      <c r="G33" s="67"/>
      <c r="H33" s="196"/>
      <c r="I33" s="67"/>
      <c r="J33" s="71"/>
      <c r="K33" s="71">
        <f t="shared" si="1"/>
        <v>0</v>
      </c>
      <c r="L33" s="71">
        <f t="shared" si="2"/>
        <v>0</v>
      </c>
      <c r="M33" s="71">
        <f t="shared" si="3"/>
        <v>0</v>
      </c>
      <c r="N33" s="71">
        <f t="shared" si="4"/>
        <v>0</v>
      </c>
      <c r="O33" s="72">
        <f t="shared" si="5"/>
        <v>0</v>
      </c>
    </row>
    <row r="34" spans="1:15" ht="30" customHeight="1">
      <c r="A34" s="105">
        <f t="shared" si="0"/>
        <v>15</v>
      </c>
      <c r="B34" s="122" t="s">
        <v>30</v>
      </c>
      <c r="C34" s="92" t="s">
        <v>25</v>
      </c>
      <c r="D34" s="68">
        <v>1.35</v>
      </c>
      <c r="E34" s="67"/>
      <c r="F34" s="67"/>
      <c r="G34" s="67"/>
      <c r="H34" s="196"/>
      <c r="I34" s="67"/>
      <c r="J34" s="71"/>
      <c r="K34" s="71">
        <f t="shared" si="1"/>
        <v>0</v>
      </c>
      <c r="L34" s="71">
        <f t="shared" si="2"/>
        <v>0</v>
      </c>
      <c r="M34" s="71">
        <f t="shared" si="3"/>
        <v>0</v>
      </c>
      <c r="N34" s="71">
        <f t="shared" si="4"/>
        <v>0</v>
      </c>
      <c r="O34" s="72">
        <f t="shared" si="5"/>
        <v>0</v>
      </c>
    </row>
    <row r="35" spans="1:15" ht="28.5" customHeight="1">
      <c r="A35" s="105">
        <f t="shared" si="0"/>
        <v>16</v>
      </c>
      <c r="B35" s="106" t="s">
        <v>64</v>
      </c>
      <c r="C35" s="92"/>
      <c r="D35" s="68"/>
      <c r="E35" s="67"/>
      <c r="F35" s="67"/>
      <c r="G35" s="69"/>
      <c r="H35" s="196"/>
      <c r="I35" s="67"/>
      <c r="J35" s="71"/>
      <c r="K35" s="71"/>
      <c r="L35" s="71"/>
      <c r="M35" s="71"/>
      <c r="N35" s="71"/>
      <c r="O35" s="72"/>
    </row>
    <row r="36" spans="1:15" ht="53.25" customHeight="1">
      <c r="A36" s="105">
        <f t="shared" si="0"/>
        <v>17</v>
      </c>
      <c r="B36" s="180" t="s">
        <v>162</v>
      </c>
      <c r="C36" s="123" t="s">
        <v>27</v>
      </c>
      <c r="D36" s="67">
        <v>25</v>
      </c>
      <c r="E36" s="67"/>
      <c r="F36" s="67"/>
      <c r="G36" s="113"/>
      <c r="H36" s="67"/>
      <c r="I36" s="67"/>
      <c r="J36" s="71"/>
      <c r="K36" s="71">
        <f t="shared" si="1"/>
        <v>0</v>
      </c>
      <c r="L36" s="71">
        <f t="shared" si="2"/>
        <v>0</v>
      </c>
      <c r="M36" s="71">
        <f t="shared" si="3"/>
        <v>0</v>
      </c>
      <c r="N36" s="71">
        <f t="shared" si="4"/>
        <v>0</v>
      </c>
      <c r="O36" s="72">
        <f t="shared" si="5"/>
        <v>0</v>
      </c>
    </row>
    <row r="37" spans="1:15" ht="28.5" customHeight="1">
      <c r="A37" s="105">
        <f t="shared" si="0"/>
        <v>18</v>
      </c>
      <c r="B37" s="106" t="s">
        <v>113</v>
      </c>
      <c r="C37" s="107"/>
      <c r="D37" s="107"/>
      <c r="E37" s="68"/>
      <c r="F37" s="67"/>
      <c r="G37" s="70"/>
      <c r="H37" s="69"/>
      <c r="I37" s="69"/>
      <c r="J37" s="71"/>
      <c r="K37" s="71"/>
      <c r="L37" s="71"/>
      <c r="M37" s="71"/>
      <c r="N37" s="71"/>
      <c r="O37" s="72"/>
    </row>
    <row r="38" spans="1:15" ht="45.75" customHeight="1">
      <c r="A38" s="105">
        <f t="shared" si="0"/>
        <v>19</v>
      </c>
      <c r="B38" s="120" t="s">
        <v>96</v>
      </c>
      <c r="C38" s="92" t="s">
        <v>27</v>
      </c>
      <c r="D38" s="66">
        <v>86</v>
      </c>
      <c r="E38" s="66"/>
      <c r="F38" s="67"/>
      <c r="G38" s="66"/>
      <c r="H38" s="67"/>
      <c r="I38" s="66"/>
      <c r="J38" s="71"/>
      <c r="K38" s="71">
        <f aca="true" t="shared" si="11" ref="K38:K43">ROUND((E38*D38),2)</f>
        <v>0</v>
      </c>
      <c r="L38" s="71">
        <f aca="true" t="shared" si="12" ref="L38:L43">ROUND((G38*D38),2)</f>
        <v>0</v>
      </c>
      <c r="M38" s="71">
        <f aca="true" t="shared" si="13" ref="M38:M43">ROUND((H38*D38),2)</f>
        <v>0</v>
      </c>
      <c r="N38" s="71">
        <f aca="true" t="shared" si="14" ref="N38:N43">ROUND((I38*D38),2)</f>
        <v>0</v>
      </c>
      <c r="O38" s="72">
        <f aca="true" t="shared" si="15" ref="O38:O43">ROUND(SUM(L38+M38+N38),2)</f>
        <v>0</v>
      </c>
    </row>
    <row r="39" spans="1:15" ht="29.25" customHeight="1">
      <c r="A39" s="105">
        <f t="shared" si="0"/>
        <v>20</v>
      </c>
      <c r="B39" s="133" t="s">
        <v>129</v>
      </c>
      <c r="C39" s="134" t="s">
        <v>26</v>
      </c>
      <c r="D39" s="159">
        <v>0.5</v>
      </c>
      <c r="E39" s="67"/>
      <c r="F39" s="67"/>
      <c r="G39" s="67"/>
      <c r="H39" s="67"/>
      <c r="I39" s="67"/>
      <c r="J39" s="71"/>
      <c r="K39" s="71">
        <f t="shared" si="11"/>
        <v>0</v>
      </c>
      <c r="L39" s="71">
        <f t="shared" si="12"/>
        <v>0</v>
      </c>
      <c r="M39" s="71">
        <f t="shared" si="13"/>
        <v>0</v>
      </c>
      <c r="N39" s="71">
        <f t="shared" si="14"/>
        <v>0</v>
      </c>
      <c r="O39" s="72">
        <f t="shared" si="15"/>
        <v>0</v>
      </c>
    </row>
    <row r="40" spans="1:15" ht="21" customHeight="1">
      <c r="A40" s="105">
        <f t="shared" si="0"/>
        <v>21</v>
      </c>
      <c r="B40" s="160" t="s">
        <v>153</v>
      </c>
      <c r="C40" s="134" t="s">
        <v>26</v>
      </c>
      <c r="D40" s="161">
        <f>D39*1.05</f>
        <v>0.525</v>
      </c>
      <c r="E40" s="202"/>
      <c r="F40" s="67"/>
      <c r="G40" s="67"/>
      <c r="H40" s="67"/>
      <c r="I40" s="67"/>
      <c r="J40" s="71"/>
      <c r="K40" s="71">
        <f t="shared" si="11"/>
        <v>0</v>
      </c>
      <c r="L40" s="71">
        <f t="shared" si="12"/>
        <v>0</v>
      </c>
      <c r="M40" s="71">
        <f t="shared" si="13"/>
        <v>0</v>
      </c>
      <c r="N40" s="71">
        <f t="shared" si="14"/>
        <v>0</v>
      </c>
      <c r="O40" s="72">
        <f t="shared" si="15"/>
        <v>0</v>
      </c>
    </row>
    <row r="41" spans="1:15" ht="21" customHeight="1">
      <c r="A41" s="105">
        <f t="shared" si="0"/>
        <v>22</v>
      </c>
      <c r="B41" s="160" t="s">
        <v>128</v>
      </c>
      <c r="C41" s="134" t="s">
        <v>23</v>
      </c>
      <c r="D41" s="161">
        <f>D39*50</f>
        <v>25</v>
      </c>
      <c r="E41" s="202"/>
      <c r="F41" s="67"/>
      <c r="G41" s="67"/>
      <c r="H41" s="67"/>
      <c r="I41" s="67"/>
      <c r="J41" s="71"/>
      <c r="K41" s="71">
        <f t="shared" si="11"/>
        <v>0</v>
      </c>
      <c r="L41" s="71">
        <f t="shared" si="12"/>
        <v>0</v>
      </c>
      <c r="M41" s="71">
        <f t="shared" si="13"/>
        <v>0</v>
      </c>
      <c r="N41" s="71">
        <f t="shared" si="14"/>
        <v>0</v>
      </c>
      <c r="O41" s="72">
        <f t="shared" si="15"/>
        <v>0</v>
      </c>
    </row>
    <row r="42" spans="1:15" ht="21" customHeight="1">
      <c r="A42" s="105">
        <f t="shared" si="0"/>
        <v>23</v>
      </c>
      <c r="B42" s="160" t="s">
        <v>47</v>
      </c>
      <c r="C42" s="134" t="s">
        <v>26</v>
      </c>
      <c r="D42" s="159">
        <v>0.5</v>
      </c>
      <c r="E42" s="67"/>
      <c r="F42" s="67"/>
      <c r="G42" s="67"/>
      <c r="H42" s="67"/>
      <c r="I42" s="67"/>
      <c r="J42" s="71"/>
      <c r="K42" s="71">
        <f t="shared" si="11"/>
        <v>0</v>
      </c>
      <c r="L42" s="71">
        <f t="shared" si="12"/>
        <v>0</v>
      </c>
      <c r="M42" s="71">
        <f t="shared" si="13"/>
        <v>0</v>
      </c>
      <c r="N42" s="71">
        <f t="shared" si="14"/>
        <v>0</v>
      </c>
      <c r="O42" s="72">
        <f t="shared" si="15"/>
        <v>0</v>
      </c>
    </row>
    <row r="43" spans="1:15" ht="29.25" customHeight="1">
      <c r="A43" s="105">
        <f t="shared" si="0"/>
        <v>24</v>
      </c>
      <c r="B43" s="162" t="s">
        <v>130</v>
      </c>
      <c r="C43" s="134" t="s">
        <v>27</v>
      </c>
      <c r="D43" s="66">
        <v>2.6</v>
      </c>
      <c r="E43" s="66"/>
      <c r="F43" s="67"/>
      <c r="G43" s="66"/>
      <c r="H43" s="67"/>
      <c r="I43" s="66"/>
      <c r="J43" s="71"/>
      <c r="K43" s="71">
        <f t="shared" si="11"/>
        <v>0</v>
      </c>
      <c r="L43" s="71">
        <f t="shared" si="12"/>
        <v>0</v>
      </c>
      <c r="M43" s="71">
        <f t="shared" si="13"/>
        <v>0</v>
      </c>
      <c r="N43" s="71">
        <f t="shared" si="14"/>
        <v>0</v>
      </c>
      <c r="O43" s="72">
        <f t="shared" si="15"/>
        <v>0</v>
      </c>
    </row>
    <row r="44" spans="1:15" ht="19.5" customHeight="1">
      <c r="A44" s="105">
        <f t="shared" si="0"/>
        <v>25</v>
      </c>
      <c r="B44" s="160" t="s">
        <v>131</v>
      </c>
      <c r="C44" s="134" t="s">
        <v>25</v>
      </c>
      <c r="D44" s="161">
        <v>78</v>
      </c>
      <c r="E44" s="203"/>
      <c r="F44" s="67"/>
      <c r="G44" s="66"/>
      <c r="H44" s="67"/>
      <c r="I44" s="66"/>
      <c r="J44" s="71"/>
      <c r="K44" s="71">
        <f aca="true" t="shared" si="16" ref="K44:K49">ROUND((E44*D44),2)</f>
        <v>0</v>
      </c>
      <c r="L44" s="71">
        <f aca="true" t="shared" si="17" ref="L44:L49">ROUND((G44*D44),2)</f>
        <v>0</v>
      </c>
      <c r="M44" s="71">
        <f aca="true" t="shared" si="18" ref="M44:M49">ROUND((H44*D44),2)</f>
        <v>0</v>
      </c>
      <c r="N44" s="71">
        <f aca="true" t="shared" si="19" ref="N44:N49">ROUND((I44*D44),2)</f>
        <v>0</v>
      </c>
      <c r="O44" s="72">
        <f aca="true" t="shared" si="20" ref="O44:O49">ROUND(SUM(L44+M44+N44),2)</f>
        <v>0</v>
      </c>
    </row>
    <row r="45" spans="1:15" ht="19.5" customHeight="1">
      <c r="A45" s="105">
        <f t="shared" si="0"/>
        <v>26</v>
      </c>
      <c r="B45" s="160" t="s">
        <v>132</v>
      </c>
      <c r="C45" s="134" t="s">
        <v>21</v>
      </c>
      <c r="D45" s="161">
        <v>2.2</v>
      </c>
      <c r="E45" s="203"/>
      <c r="F45" s="67"/>
      <c r="G45" s="66"/>
      <c r="H45" s="67"/>
      <c r="I45" s="66"/>
      <c r="J45" s="71"/>
      <c r="K45" s="71">
        <f t="shared" si="16"/>
        <v>0</v>
      </c>
      <c r="L45" s="71">
        <f t="shared" si="17"/>
        <v>0</v>
      </c>
      <c r="M45" s="71">
        <f t="shared" si="18"/>
        <v>0</v>
      </c>
      <c r="N45" s="71">
        <f t="shared" si="19"/>
        <v>0</v>
      </c>
      <c r="O45" s="72">
        <f t="shared" si="20"/>
        <v>0</v>
      </c>
    </row>
    <row r="46" spans="1:15" ht="19.5" customHeight="1">
      <c r="A46" s="105">
        <f t="shared" si="0"/>
        <v>27</v>
      </c>
      <c r="B46" s="160" t="s">
        <v>133</v>
      </c>
      <c r="C46" s="134" t="s">
        <v>21</v>
      </c>
      <c r="D46" s="161">
        <v>5.1</v>
      </c>
      <c r="E46" s="203"/>
      <c r="F46" s="67"/>
      <c r="G46" s="66"/>
      <c r="H46" s="67"/>
      <c r="I46" s="66"/>
      <c r="J46" s="71"/>
      <c r="K46" s="71">
        <f>ROUND((E46*D46),2)</f>
        <v>0</v>
      </c>
      <c r="L46" s="71">
        <f>ROUND((G46*D46),2)</f>
        <v>0</v>
      </c>
      <c r="M46" s="71">
        <f>ROUND((H46*D46),2)</f>
        <v>0</v>
      </c>
      <c r="N46" s="71">
        <f>ROUND((I46*D46),2)</f>
        <v>0</v>
      </c>
      <c r="O46" s="72">
        <f>ROUND(SUM(L46+M46+N46),2)</f>
        <v>0</v>
      </c>
    </row>
    <row r="47" spans="1:15" ht="19.5" customHeight="1">
      <c r="A47" s="105">
        <f t="shared" si="0"/>
        <v>28</v>
      </c>
      <c r="B47" s="160" t="s">
        <v>136</v>
      </c>
      <c r="C47" s="134" t="s">
        <v>21</v>
      </c>
      <c r="D47" s="161">
        <v>7</v>
      </c>
      <c r="E47" s="203"/>
      <c r="F47" s="67"/>
      <c r="G47" s="66"/>
      <c r="H47" s="67"/>
      <c r="I47" s="66"/>
      <c r="J47" s="71"/>
      <c r="K47" s="71">
        <f>ROUND((E47*D47),2)</f>
        <v>0</v>
      </c>
      <c r="L47" s="71">
        <f>ROUND((G47*D47),2)</f>
        <v>0</v>
      </c>
      <c r="M47" s="71">
        <f>ROUND((H47*D47),2)</f>
        <v>0</v>
      </c>
      <c r="N47" s="71">
        <f>ROUND((I47*D47),2)</f>
        <v>0</v>
      </c>
      <c r="O47" s="72">
        <f>ROUND(SUM(L47+M47+N47),2)</f>
        <v>0</v>
      </c>
    </row>
    <row r="48" spans="1:15" ht="19.5" customHeight="1">
      <c r="A48" s="105">
        <f t="shared" si="0"/>
        <v>29</v>
      </c>
      <c r="B48" s="160" t="s">
        <v>177</v>
      </c>
      <c r="C48" s="134" t="s">
        <v>21</v>
      </c>
      <c r="D48" s="159">
        <v>18.2</v>
      </c>
      <c r="E48" s="204"/>
      <c r="F48" s="67"/>
      <c r="G48" s="66"/>
      <c r="H48" s="67"/>
      <c r="I48" s="66"/>
      <c r="J48" s="71"/>
      <c r="K48" s="71">
        <f t="shared" si="16"/>
        <v>0</v>
      </c>
      <c r="L48" s="71">
        <f t="shared" si="17"/>
        <v>0</v>
      </c>
      <c r="M48" s="71">
        <f t="shared" si="18"/>
        <v>0</v>
      </c>
      <c r="N48" s="71">
        <f t="shared" si="19"/>
        <v>0</v>
      </c>
      <c r="O48" s="72">
        <f t="shared" si="20"/>
        <v>0</v>
      </c>
    </row>
    <row r="49" spans="1:15" ht="19.5" customHeight="1">
      <c r="A49" s="105">
        <f t="shared" si="0"/>
        <v>30</v>
      </c>
      <c r="B49" s="160" t="s">
        <v>134</v>
      </c>
      <c r="C49" s="134" t="s">
        <v>23</v>
      </c>
      <c r="D49" s="161">
        <v>39</v>
      </c>
      <c r="E49" s="203"/>
      <c r="F49" s="67"/>
      <c r="G49" s="66"/>
      <c r="H49" s="67"/>
      <c r="I49" s="66"/>
      <c r="J49" s="71"/>
      <c r="K49" s="71">
        <f t="shared" si="16"/>
        <v>0</v>
      </c>
      <c r="L49" s="71">
        <f t="shared" si="17"/>
        <v>0</v>
      </c>
      <c r="M49" s="71">
        <f t="shared" si="18"/>
        <v>0</v>
      </c>
      <c r="N49" s="71">
        <f t="shared" si="19"/>
        <v>0</v>
      </c>
      <c r="O49" s="72">
        <f t="shared" si="20"/>
        <v>0</v>
      </c>
    </row>
    <row r="50" spans="1:15" ht="19.5" customHeight="1">
      <c r="A50" s="105">
        <f t="shared" si="0"/>
        <v>31</v>
      </c>
      <c r="B50" s="122" t="s">
        <v>135</v>
      </c>
      <c r="C50" s="92" t="s">
        <v>25</v>
      </c>
      <c r="D50" s="66">
        <v>48</v>
      </c>
      <c r="E50" s="141"/>
      <c r="F50" s="67"/>
      <c r="G50" s="66"/>
      <c r="H50" s="67"/>
      <c r="I50" s="66"/>
      <c r="J50" s="71"/>
      <c r="K50" s="71">
        <f>ROUND((E50*D50),2)</f>
        <v>0</v>
      </c>
      <c r="L50" s="71">
        <f>ROUND((G50*D50),2)</f>
        <v>0</v>
      </c>
      <c r="M50" s="71">
        <f>ROUND((H50*D50),2)</f>
        <v>0</v>
      </c>
      <c r="N50" s="71">
        <f>ROUND((I50*D50),2)</f>
        <v>0</v>
      </c>
      <c r="O50" s="72">
        <f>ROUND(SUM(L50+M50+N50),2)</f>
        <v>0</v>
      </c>
    </row>
    <row r="51" spans="1:15" ht="19.5" customHeight="1">
      <c r="A51" s="105">
        <f t="shared" si="0"/>
        <v>32</v>
      </c>
      <c r="B51" s="122" t="s">
        <v>44</v>
      </c>
      <c r="C51" s="92" t="s">
        <v>23</v>
      </c>
      <c r="D51" s="66">
        <f>D43*0.4</f>
        <v>1.04</v>
      </c>
      <c r="E51" s="194"/>
      <c r="F51" s="67"/>
      <c r="G51" s="70"/>
      <c r="H51" s="69"/>
      <c r="I51" s="69"/>
      <c r="J51" s="71"/>
      <c r="K51" s="71">
        <f>ROUND((E51*D51),2)</f>
        <v>0</v>
      </c>
      <c r="L51" s="71">
        <f>ROUND((G51*D51),2)</f>
        <v>0</v>
      </c>
      <c r="M51" s="71">
        <f>ROUND((H51*D51),2)</f>
        <v>0</v>
      </c>
      <c r="N51" s="71">
        <f>ROUND((I51*D51),2)</f>
        <v>0</v>
      </c>
      <c r="O51" s="72">
        <f>ROUND(SUM(L51+M51+N51),2)</f>
        <v>0</v>
      </c>
    </row>
    <row r="52" spans="1:15" ht="33.75" customHeight="1">
      <c r="A52" s="105">
        <f t="shared" si="0"/>
        <v>33</v>
      </c>
      <c r="B52" s="120" t="s">
        <v>137</v>
      </c>
      <c r="C52" s="92" t="s">
        <v>27</v>
      </c>
      <c r="D52" s="66">
        <v>8.7</v>
      </c>
      <c r="E52" s="196"/>
      <c r="F52" s="67"/>
      <c r="G52" s="70"/>
      <c r="H52" s="67"/>
      <c r="I52" s="67"/>
      <c r="J52" s="71"/>
      <c r="K52" s="71">
        <f>ROUND((E52*D52),2)</f>
        <v>0</v>
      </c>
      <c r="L52" s="71">
        <f>ROUND((G52*D52),2)</f>
        <v>0</v>
      </c>
      <c r="M52" s="71">
        <f>ROUND((H52*D52),2)</f>
        <v>0</v>
      </c>
      <c r="N52" s="71">
        <f>ROUND((I52*D52),2)</f>
        <v>0</v>
      </c>
      <c r="O52" s="72">
        <f>ROUND(SUM(L52+M52+N52),2)</f>
        <v>0</v>
      </c>
    </row>
    <row r="53" spans="1:15" ht="46.5" customHeight="1">
      <c r="A53" s="105">
        <f t="shared" si="0"/>
        <v>34</v>
      </c>
      <c r="B53" s="107" t="s">
        <v>97</v>
      </c>
      <c r="C53" s="67" t="s">
        <v>34</v>
      </c>
      <c r="D53" s="67">
        <v>138.5</v>
      </c>
      <c r="E53" s="194"/>
      <c r="F53" s="67"/>
      <c r="G53" s="70"/>
      <c r="H53" s="69"/>
      <c r="I53" s="69"/>
      <c r="J53" s="71"/>
      <c r="K53" s="71">
        <f aca="true" t="shared" si="21" ref="K53:K70">ROUND((E53*D53),2)</f>
        <v>0</v>
      </c>
      <c r="L53" s="71">
        <f aca="true" t="shared" si="22" ref="L53:L70">ROUND((G53*D53),2)</f>
        <v>0</v>
      </c>
      <c r="M53" s="71">
        <f aca="true" t="shared" si="23" ref="M53:M70">ROUND((H53*D53),2)</f>
        <v>0</v>
      </c>
      <c r="N53" s="71">
        <f aca="true" t="shared" si="24" ref="N53:N70">ROUND((I53*D53),2)</f>
        <v>0</v>
      </c>
      <c r="O53" s="72">
        <f aca="true" t="shared" si="25" ref="O53:O70">ROUND(SUM(L53+M53+N53),2)</f>
        <v>0</v>
      </c>
    </row>
    <row r="54" spans="1:15" ht="28.5" customHeight="1">
      <c r="A54" s="105">
        <f t="shared" si="0"/>
        <v>35</v>
      </c>
      <c r="B54" s="124" t="s">
        <v>35</v>
      </c>
      <c r="C54" s="125" t="s">
        <v>22</v>
      </c>
      <c r="D54" s="126">
        <f>D53*0.2</f>
        <v>27.700000000000003</v>
      </c>
      <c r="E54" s="194"/>
      <c r="F54" s="67"/>
      <c r="G54" s="70"/>
      <c r="H54" s="69"/>
      <c r="I54" s="69"/>
      <c r="J54" s="71"/>
      <c r="K54" s="71">
        <f t="shared" si="21"/>
        <v>0</v>
      </c>
      <c r="L54" s="71">
        <f t="shared" si="22"/>
        <v>0</v>
      </c>
      <c r="M54" s="71">
        <f t="shared" si="23"/>
        <v>0</v>
      </c>
      <c r="N54" s="71">
        <f t="shared" si="24"/>
        <v>0</v>
      </c>
      <c r="O54" s="72">
        <f t="shared" si="25"/>
        <v>0</v>
      </c>
    </row>
    <row r="55" spans="1:15" ht="28.5" customHeight="1">
      <c r="A55" s="105">
        <f t="shared" si="0"/>
        <v>36</v>
      </c>
      <c r="B55" s="124" t="s">
        <v>90</v>
      </c>
      <c r="C55" s="125" t="s">
        <v>23</v>
      </c>
      <c r="D55" s="126">
        <f>D53*16</f>
        <v>2216</v>
      </c>
      <c r="E55" s="67"/>
      <c r="F55" s="67"/>
      <c r="G55" s="70"/>
      <c r="H55" s="127"/>
      <c r="I55" s="127"/>
      <c r="J55" s="71"/>
      <c r="K55" s="71">
        <f t="shared" si="21"/>
        <v>0</v>
      </c>
      <c r="L55" s="71">
        <f t="shared" si="22"/>
        <v>0</v>
      </c>
      <c r="M55" s="71">
        <f t="shared" si="23"/>
        <v>0</v>
      </c>
      <c r="N55" s="71">
        <f t="shared" si="24"/>
        <v>0</v>
      </c>
      <c r="O55" s="72">
        <f t="shared" si="25"/>
        <v>0</v>
      </c>
    </row>
    <row r="56" spans="1:15" ht="28.5" customHeight="1">
      <c r="A56" s="105">
        <f t="shared" si="0"/>
        <v>37</v>
      </c>
      <c r="B56" s="128" t="s">
        <v>40</v>
      </c>
      <c r="C56" s="92" t="s">
        <v>21</v>
      </c>
      <c r="D56" s="66">
        <f>D53*0.65</f>
        <v>90.025</v>
      </c>
      <c r="E56" s="197"/>
      <c r="F56" s="67"/>
      <c r="G56" s="70"/>
      <c r="H56" s="67"/>
      <c r="I56" s="69"/>
      <c r="J56" s="71"/>
      <c r="K56" s="71">
        <f>ROUND((E56*D56),2)</f>
        <v>0</v>
      </c>
      <c r="L56" s="71">
        <f>ROUND((G56*D56),2)</f>
        <v>0</v>
      </c>
      <c r="M56" s="71">
        <f>ROUND((H56*D56),2)</f>
        <v>0</v>
      </c>
      <c r="N56" s="71">
        <f>ROUND((I56*D56),2)</f>
        <v>0</v>
      </c>
      <c r="O56" s="72">
        <f>ROUND(SUM(L56+M56+N56),2)</f>
        <v>0</v>
      </c>
    </row>
    <row r="57" spans="1:15" ht="28.5" customHeight="1">
      <c r="A57" s="105">
        <f t="shared" si="0"/>
        <v>38</v>
      </c>
      <c r="B57" s="129" t="s">
        <v>66</v>
      </c>
      <c r="C57" s="108" t="s">
        <v>27</v>
      </c>
      <c r="D57" s="66">
        <f>D53*1.1</f>
        <v>152.35000000000002</v>
      </c>
      <c r="E57" s="194"/>
      <c r="F57" s="67"/>
      <c r="G57" s="70"/>
      <c r="H57" s="69"/>
      <c r="I57" s="69"/>
      <c r="J57" s="71"/>
      <c r="K57" s="71">
        <f t="shared" si="21"/>
        <v>0</v>
      </c>
      <c r="L57" s="71">
        <f t="shared" si="22"/>
        <v>0</v>
      </c>
      <c r="M57" s="71">
        <f t="shared" si="23"/>
        <v>0</v>
      </c>
      <c r="N57" s="71">
        <f t="shared" si="24"/>
        <v>0</v>
      </c>
      <c r="O57" s="72">
        <f t="shared" si="25"/>
        <v>0</v>
      </c>
    </row>
    <row r="58" spans="1:15" ht="40.5" customHeight="1">
      <c r="A58" s="105">
        <f t="shared" si="0"/>
        <v>39</v>
      </c>
      <c r="B58" s="107" t="s">
        <v>114</v>
      </c>
      <c r="C58" s="67" t="s">
        <v>34</v>
      </c>
      <c r="D58" s="66">
        <v>147.2</v>
      </c>
      <c r="E58" s="194"/>
      <c r="F58" s="67"/>
      <c r="G58" s="70"/>
      <c r="H58" s="69"/>
      <c r="I58" s="69"/>
      <c r="J58" s="71"/>
      <c r="K58" s="71">
        <f t="shared" si="21"/>
        <v>0</v>
      </c>
      <c r="L58" s="71">
        <f t="shared" si="22"/>
        <v>0</v>
      </c>
      <c r="M58" s="71">
        <f t="shared" si="23"/>
        <v>0</v>
      </c>
      <c r="N58" s="71">
        <f t="shared" si="24"/>
        <v>0</v>
      </c>
      <c r="O58" s="72">
        <f t="shared" si="25"/>
        <v>0</v>
      </c>
    </row>
    <row r="59" spans="1:15" ht="28.5" customHeight="1">
      <c r="A59" s="105">
        <f t="shared" si="0"/>
        <v>40</v>
      </c>
      <c r="B59" s="130" t="s">
        <v>91</v>
      </c>
      <c r="C59" s="125" t="s">
        <v>22</v>
      </c>
      <c r="D59" s="126">
        <f>D58*0.15</f>
        <v>22.08</v>
      </c>
      <c r="E59" s="194"/>
      <c r="F59" s="67"/>
      <c r="G59" s="70"/>
      <c r="H59" s="69"/>
      <c r="I59" s="69"/>
      <c r="J59" s="71"/>
      <c r="K59" s="71">
        <f>ROUND((E59*D59),2)</f>
        <v>0</v>
      </c>
      <c r="L59" s="71">
        <f>ROUND((G59*D59),2)</f>
        <v>0</v>
      </c>
      <c r="M59" s="71">
        <f>ROUND((H59*D59),2)</f>
        <v>0</v>
      </c>
      <c r="N59" s="71">
        <f>ROUND((I59*D59),2)</f>
        <v>0</v>
      </c>
      <c r="O59" s="72">
        <f>ROUND(SUM(L59+M59+N59),2)</f>
        <v>0</v>
      </c>
    </row>
    <row r="60" spans="1:15" ht="28.5" customHeight="1">
      <c r="A60" s="105">
        <f t="shared" si="0"/>
        <v>41</v>
      </c>
      <c r="B60" s="130" t="s">
        <v>36</v>
      </c>
      <c r="C60" s="123" t="s">
        <v>23</v>
      </c>
      <c r="D60" s="66">
        <f>D58*3.6</f>
        <v>529.92</v>
      </c>
      <c r="E60" s="198"/>
      <c r="F60" s="67"/>
      <c r="G60" s="66"/>
      <c r="H60" s="196"/>
      <c r="I60" s="66"/>
      <c r="J60" s="71"/>
      <c r="K60" s="71">
        <f>ROUND((E60*D60),2)</f>
        <v>0</v>
      </c>
      <c r="L60" s="71">
        <f>ROUND((G60*D60),2)</f>
        <v>0</v>
      </c>
      <c r="M60" s="71">
        <f>ROUND((H60*D60),2)</f>
        <v>0</v>
      </c>
      <c r="N60" s="71">
        <f>ROUND((I60*D60),2)</f>
        <v>0</v>
      </c>
      <c r="O60" s="72">
        <f>ROUND(SUM(L60+M60+N60),2)</f>
        <v>0</v>
      </c>
    </row>
    <row r="61" spans="1:15" ht="28.5" customHeight="1">
      <c r="A61" s="105">
        <f t="shared" si="0"/>
        <v>42</v>
      </c>
      <c r="B61" s="122" t="s">
        <v>65</v>
      </c>
      <c r="C61" s="67" t="s">
        <v>34</v>
      </c>
      <c r="D61" s="66">
        <f>D58</f>
        <v>147.2</v>
      </c>
      <c r="E61" s="198"/>
      <c r="F61" s="67"/>
      <c r="G61" s="66"/>
      <c r="H61" s="67"/>
      <c r="I61" s="66"/>
      <c r="J61" s="71"/>
      <c r="K61" s="71">
        <f>ROUND((E61*D61),2)</f>
        <v>0</v>
      </c>
      <c r="L61" s="71">
        <f>ROUND((G61*D61),2)</f>
        <v>0</v>
      </c>
      <c r="M61" s="71">
        <f>ROUND((H61*D61),2)</f>
        <v>0</v>
      </c>
      <c r="N61" s="71">
        <f>ROUND((I61*D61),2)</f>
        <v>0</v>
      </c>
      <c r="O61" s="72">
        <f>ROUND(SUM(L61+M61+N61),2)</f>
        <v>0</v>
      </c>
    </row>
    <row r="62" spans="1:15" ht="28.5" customHeight="1">
      <c r="A62" s="105">
        <f t="shared" si="0"/>
        <v>43</v>
      </c>
      <c r="B62" s="109" t="s">
        <v>93</v>
      </c>
      <c r="C62" s="108" t="s">
        <v>27</v>
      </c>
      <c r="D62" s="66">
        <v>147.2</v>
      </c>
      <c r="E62" s="194"/>
      <c r="F62" s="67"/>
      <c r="G62" s="70"/>
      <c r="H62" s="69"/>
      <c r="I62" s="69"/>
      <c r="J62" s="71"/>
      <c r="K62" s="71">
        <f t="shared" si="21"/>
        <v>0</v>
      </c>
      <c r="L62" s="71">
        <f t="shared" si="22"/>
        <v>0</v>
      </c>
      <c r="M62" s="71">
        <f t="shared" si="23"/>
        <v>0</v>
      </c>
      <c r="N62" s="71">
        <f t="shared" si="24"/>
        <v>0</v>
      </c>
      <c r="O62" s="72">
        <f t="shared" si="25"/>
        <v>0</v>
      </c>
    </row>
    <row r="63" spans="1:15" ht="28.5" customHeight="1">
      <c r="A63" s="105">
        <f t="shared" si="0"/>
        <v>44</v>
      </c>
      <c r="B63" s="130" t="s">
        <v>92</v>
      </c>
      <c r="C63" s="125" t="s">
        <v>22</v>
      </c>
      <c r="D63" s="126">
        <f>D62*0.15</f>
        <v>22.08</v>
      </c>
      <c r="E63" s="194"/>
      <c r="F63" s="67"/>
      <c r="G63" s="70"/>
      <c r="H63" s="69"/>
      <c r="I63" s="69"/>
      <c r="J63" s="71"/>
      <c r="K63" s="71">
        <f t="shared" si="21"/>
        <v>0</v>
      </c>
      <c r="L63" s="71">
        <f t="shared" si="22"/>
        <v>0</v>
      </c>
      <c r="M63" s="71">
        <f t="shared" si="23"/>
        <v>0</v>
      </c>
      <c r="N63" s="71">
        <f t="shared" si="24"/>
        <v>0</v>
      </c>
      <c r="O63" s="72">
        <f t="shared" si="25"/>
        <v>0</v>
      </c>
    </row>
    <row r="64" spans="1:15" ht="54.75" customHeight="1">
      <c r="A64" s="105">
        <f t="shared" si="0"/>
        <v>45</v>
      </c>
      <c r="B64" s="109" t="s">
        <v>67</v>
      </c>
      <c r="C64" s="108" t="s">
        <v>27</v>
      </c>
      <c r="D64" s="66">
        <v>147.2</v>
      </c>
      <c r="E64" s="194"/>
      <c r="F64" s="67"/>
      <c r="G64" s="70"/>
      <c r="H64" s="69"/>
      <c r="I64" s="69"/>
      <c r="J64" s="71"/>
      <c r="K64" s="71">
        <f t="shared" si="21"/>
        <v>0</v>
      </c>
      <c r="L64" s="71">
        <f t="shared" si="22"/>
        <v>0</v>
      </c>
      <c r="M64" s="71">
        <f t="shared" si="23"/>
        <v>0</v>
      </c>
      <c r="N64" s="71">
        <f t="shared" si="24"/>
        <v>0</v>
      </c>
      <c r="O64" s="72">
        <f t="shared" si="25"/>
        <v>0</v>
      </c>
    </row>
    <row r="65" spans="1:15" ht="34.5" customHeight="1">
      <c r="A65" s="105">
        <f t="shared" si="0"/>
        <v>46</v>
      </c>
      <c r="B65" s="120" t="s">
        <v>138</v>
      </c>
      <c r="C65" s="92" t="s">
        <v>27</v>
      </c>
      <c r="D65" s="66">
        <v>13.7</v>
      </c>
      <c r="E65" s="68"/>
      <c r="F65" s="67"/>
      <c r="G65" s="67"/>
      <c r="H65" s="69"/>
      <c r="I65" s="67"/>
      <c r="J65" s="71"/>
      <c r="K65" s="71">
        <f t="shared" si="21"/>
        <v>0</v>
      </c>
      <c r="L65" s="71">
        <f t="shared" si="22"/>
        <v>0</v>
      </c>
      <c r="M65" s="71">
        <f t="shared" si="23"/>
        <v>0</v>
      </c>
      <c r="N65" s="71">
        <f t="shared" si="24"/>
        <v>0</v>
      </c>
      <c r="O65" s="72">
        <f t="shared" si="25"/>
        <v>0</v>
      </c>
    </row>
    <row r="66" spans="1:15" ht="24" customHeight="1">
      <c r="A66" s="105">
        <f t="shared" si="0"/>
        <v>47</v>
      </c>
      <c r="B66" s="122" t="s">
        <v>139</v>
      </c>
      <c r="C66" s="92" t="s">
        <v>27</v>
      </c>
      <c r="D66" s="66">
        <f>D65*1.1</f>
        <v>15.07</v>
      </c>
      <c r="E66" s="66"/>
      <c r="F66" s="67"/>
      <c r="G66" s="67"/>
      <c r="H66" s="67"/>
      <c r="I66" s="67"/>
      <c r="J66" s="71"/>
      <c r="K66" s="71">
        <f t="shared" si="21"/>
        <v>0</v>
      </c>
      <c r="L66" s="71">
        <f t="shared" si="22"/>
        <v>0</v>
      </c>
      <c r="M66" s="71">
        <f t="shared" si="23"/>
        <v>0</v>
      </c>
      <c r="N66" s="71">
        <f t="shared" si="24"/>
        <v>0</v>
      </c>
      <c r="O66" s="72">
        <f t="shared" si="25"/>
        <v>0</v>
      </c>
    </row>
    <row r="67" spans="1:15" ht="28.5" customHeight="1">
      <c r="A67" s="105">
        <f t="shared" si="0"/>
        <v>48</v>
      </c>
      <c r="B67" s="122" t="s">
        <v>78</v>
      </c>
      <c r="C67" s="92" t="s">
        <v>23</v>
      </c>
      <c r="D67" s="66">
        <f>D65*5</f>
        <v>68.5</v>
      </c>
      <c r="E67" s="66"/>
      <c r="F67" s="67"/>
      <c r="G67" s="67"/>
      <c r="H67" s="67"/>
      <c r="I67" s="67"/>
      <c r="J67" s="71"/>
      <c r="K67" s="71">
        <f t="shared" si="21"/>
        <v>0</v>
      </c>
      <c r="L67" s="71">
        <f t="shared" si="22"/>
        <v>0</v>
      </c>
      <c r="M67" s="71">
        <f t="shared" si="23"/>
        <v>0</v>
      </c>
      <c r="N67" s="71">
        <f t="shared" si="24"/>
        <v>0</v>
      </c>
      <c r="O67" s="72">
        <f t="shared" si="25"/>
        <v>0</v>
      </c>
    </row>
    <row r="68" spans="1:15" ht="24" customHeight="1">
      <c r="A68" s="105">
        <f t="shared" si="0"/>
        <v>49</v>
      </c>
      <c r="B68" s="122" t="s">
        <v>44</v>
      </c>
      <c r="C68" s="92" t="s">
        <v>23</v>
      </c>
      <c r="D68" s="66">
        <f>D65*0.4</f>
        <v>5.48</v>
      </c>
      <c r="E68" s="66"/>
      <c r="F68" s="67"/>
      <c r="G68" s="67"/>
      <c r="H68" s="67"/>
      <c r="I68" s="67"/>
      <c r="J68" s="71"/>
      <c r="K68" s="71">
        <f t="shared" si="21"/>
        <v>0</v>
      </c>
      <c r="L68" s="71">
        <f t="shared" si="22"/>
        <v>0</v>
      </c>
      <c r="M68" s="71">
        <f t="shared" si="23"/>
        <v>0</v>
      </c>
      <c r="N68" s="71">
        <f t="shared" si="24"/>
        <v>0</v>
      </c>
      <c r="O68" s="72">
        <f t="shared" si="25"/>
        <v>0</v>
      </c>
    </row>
    <row r="69" spans="1:15" ht="24" customHeight="1">
      <c r="A69" s="105">
        <f t="shared" si="0"/>
        <v>50</v>
      </c>
      <c r="B69" s="130" t="s">
        <v>45</v>
      </c>
      <c r="C69" s="123" t="s">
        <v>46</v>
      </c>
      <c r="D69" s="67">
        <f>D65*0.055</f>
        <v>0.7535</v>
      </c>
      <c r="E69" s="199"/>
      <c r="F69" s="67"/>
      <c r="G69" s="67"/>
      <c r="H69" s="69"/>
      <c r="I69" s="67"/>
      <c r="J69" s="71"/>
      <c r="K69" s="71">
        <f t="shared" si="21"/>
        <v>0</v>
      </c>
      <c r="L69" s="71">
        <f t="shared" si="22"/>
        <v>0</v>
      </c>
      <c r="M69" s="71">
        <f t="shared" si="23"/>
        <v>0</v>
      </c>
      <c r="N69" s="71">
        <f t="shared" si="24"/>
        <v>0</v>
      </c>
      <c r="O69" s="72">
        <f t="shared" si="25"/>
        <v>0</v>
      </c>
    </row>
    <row r="70" spans="1:15" ht="24" customHeight="1">
      <c r="A70" s="105">
        <f t="shared" si="0"/>
        <v>51</v>
      </c>
      <c r="B70" s="122" t="s">
        <v>47</v>
      </c>
      <c r="C70" s="92" t="s">
        <v>27</v>
      </c>
      <c r="D70" s="66">
        <f>D65</f>
        <v>13.7</v>
      </c>
      <c r="E70" s="66"/>
      <c r="F70" s="67"/>
      <c r="G70" s="67"/>
      <c r="H70" s="67"/>
      <c r="I70" s="67"/>
      <c r="J70" s="71"/>
      <c r="K70" s="71">
        <f t="shared" si="21"/>
        <v>0</v>
      </c>
      <c r="L70" s="71">
        <f t="shared" si="22"/>
        <v>0</v>
      </c>
      <c r="M70" s="71">
        <f t="shared" si="23"/>
        <v>0</v>
      </c>
      <c r="N70" s="71">
        <f t="shared" si="24"/>
        <v>0</v>
      </c>
      <c r="O70" s="72">
        <f t="shared" si="25"/>
        <v>0</v>
      </c>
    </row>
    <row r="71" spans="1:15" ht="34.5" customHeight="1">
      <c r="A71" s="105">
        <f t="shared" si="0"/>
        <v>52</v>
      </c>
      <c r="B71" s="217" t="s">
        <v>191</v>
      </c>
      <c r="C71" s="92" t="s">
        <v>27</v>
      </c>
      <c r="D71" s="163">
        <v>1.5</v>
      </c>
      <c r="E71" s="208"/>
      <c r="F71" s="209"/>
      <c r="G71" s="210"/>
      <c r="H71" s="127"/>
      <c r="I71" s="127"/>
      <c r="J71" s="71"/>
      <c r="K71" s="71">
        <f>ROUND((E71*D71),2)</f>
        <v>0</v>
      </c>
      <c r="L71" s="71">
        <f>ROUND((G71*D71),2)</f>
        <v>0</v>
      </c>
      <c r="M71" s="71">
        <f>ROUND((H71*D71),2)</f>
        <v>0</v>
      </c>
      <c r="N71" s="71">
        <f>ROUND((I71*D71),2)</f>
        <v>0</v>
      </c>
      <c r="O71" s="72">
        <f>ROUND(SUM(L71+M71+N71),2)</f>
        <v>0</v>
      </c>
    </row>
    <row r="72" spans="1:15" ht="28.5" customHeight="1">
      <c r="A72" s="105">
        <f t="shared" si="0"/>
        <v>53</v>
      </c>
      <c r="B72" s="106" t="s">
        <v>166</v>
      </c>
      <c r="C72" s="92"/>
      <c r="D72" s="92"/>
      <c r="E72" s="194"/>
      <c r="F72" s="67"/>
      <c r="G72" s="70"/>
      <c r="H72" s="69"/>
      <c r="I72" s="69"/>
      <c r="J72" s="71"/>
      <c r="K72" s="71"/>
      <c r="L72" s="71"/>
      <c r="M72" s="71"/>
      <c r="N72" s="71"/>
      <c r="O72" s="72"/>
    </row>
    <row r="73" spans="1:15" ht="28.5" customHeight="1">
      <c r="A73" s="105">
        <f t="shared" si="0"/>
        <v>54</v>
      </c>
      <c r="B73" s="107" t="s">
        <v>48</v>
      </c>
      <c r="C73" s="123" t="s">
        <v>27</v>
      </c>
      <c r="D73" s="66">
        <v>35.25</v>
      </c>
      <c r="E73" s="68"/>
      <c r="F73" s="67"/>
      <c r="G73" s="70"/>
      <c r="H73" s="69"/>
      <c r="I73" s="69"/>
      <c r="J73" s="71"/>
      <c r="K73" s="71">
        <f aca="true" t="shared" si="26" ref="K73:K86">ROUND((E73*D73),2)</f>
        <v>0</v>
      </c>
      <c r="L73" s="71">
        <f aca="true" t="shared" si="27" ref="L73:L86">ROUND((G73*D73),2)</f>
        <v>0</v>
      </c>
      <c r="M73" s="71">
        <f aca="true" t="shared" si="28" ref="M73:M86">ROUND((H73*D73),2)</f>
        <v>0</v>
      </c>
      <c r="N73" s="71">
        <f aca="true" t="shared" si="29" ref="N73:N86">ROUND((I73*D73),2)</f>
        <v>0</v>
      </c>
      <c r="O73" s="72">
        <f aca="true" t="shared" si="30" ref="O73:O86">ROUND(SUM(L73+M73+N73),2)</f>
        <v>0</v>
      </c>
    </row>
    <row r="74" spans="1:15" ht="28.5" customHeight="1">
      <c r="A74" s="105">
        <f t="shared" si="0"/>
        <v>55</v>
      </c>
      <c r="B74" s="120" t="s">
        <v>142</v>
      </c>
      <c r="C74" s="66" t="s">
        <v>27</v>
      </c>
      <c r="D74" s="66">
        <v>57.9</v>
      </c>
      <c r="E74" s="199"/>
      <c r="F74" s="67"/>
      <c r="G74" s="67"/>
      <c r="H74" s="67"/>
      <c r="I74" s="67"/>
      <c r="J74" s="71"/>
      <c r="K74" s="71">
        <f t="shared" si="26"/>
        <v>0</v>
      </c>
      <c r="L74" s="71">
        <f t="shared" si="27"/>
        <v>0</v>
      </c>
      <c r="M74" s="71">
        <f t="shared" si="28"/>
        <v>0</v>
      </c>
      <c r="N74" s="71">
        <f t="shared" si="29"/>
        <v>0</v>
      </c>
      <c r="O74" s="72">
        <f t="shared" si="30"/>
        <v>0</v>
      </c>
    </row>
    <row r="75" spans="1:15" ht="28.5" customHeight="1">
      <c r="A75" s="105">
        <f t="shared" si="0"/>
        <v>56</v>
      </c>
      <c r="B75" s="122" t="s">
        <v>144</v>
      </c>
      <c r="C75" s="92" t="s">
        <v>26</v>
      </c>
      <c r="D75" s="66">
        <f>D74*0.06*1.05</f>
        <v>3.6477</v>
      </c>
      <c r="E75" s="199"/>
      <c r="F75" s="67"/>
      <c r="G75" s="67"/>
      <c r="H75" s="67"/>
      <c r="I75" s="67"/>
      <c r="J75" s="71"/>
      <c r="K75" s="71">
        <f t="shared" si="26"/>
        <v>0</v>
      </c>
      <c r="L75" s="71">
        <f t="shared" si="27"/>
        <v>0</v>
      </c>
      <c r="M75" s="71">
        <f t="shared" si="28"/>
        <v>0</v>
      </c>
      <c r="N75" s="71">
        <f t="shared" si="29"/>
        <v>0</v>
      </c>
      <c r="O75" s="72">
        <f t="shared" si="30"/>
        <v>0</v>
      </c>
    </row>
    <row r="76" spans="1:15" ht="28.5" customHeight="1">
      <c r="A76" s="105">
        <f t="shared" si="0"/>
        <v>57</v>
      </c>
      <c r="B76" s="122" t="s">
        <v>143</v>
      </c>
      <c r="C76" s="92" t="s">
        <v>27</v>
      </c>
      <c r="D76" s="66">
        <f>D74</f>
        <v>57.9</v>
      </c>
      <c r="E76" s="127"/>
      <c r="F76" s="67"/>
      <c r="G76" s="67"/>
      <c r="H76" s="67"/>
      <c r="I76" s="67"/>
      <c r="J76" s="71"/>
      <c r="K76" s="71">
        <f t="shared" si="26"/>
        <v>0</v>
      </c>
      <c r="L76" s="71">
        <f t="shared" si="27"/>
        <v>0</v>
      </c>
      <c r="M76" s="71">
        <f t="shared" si="28"/>
        <v>0</v>
      </c>
      <c r="N76" s="71">
        <f t="shared" si="29"/>
        <v>0</v>
      </c>
      <c r="O76" s="72">
        <f t="shared" si="30"/>
        <v>0</v>
      </c>
    </row>
    <row r="77" spans="1:15" ht="28.5" customHeight="1">
      <c r="A77" s="105">
        <f t="shared" si="0"/>
        <v>58</v>
      </c>
      <c r="B77" s="120" t="s">
        <v>107</v>
      </c>
      <c r="C77" s="92" t="s">
        <v>27</v>
      </c>
      <c r="D77" s="66">
        <v>57.9</v>
      </c>
      <c r="E77" s="67"/>
      <c r="F77" s="67"/>
      <c r="G77" s="67"/>
      <c r="H77" s="67"/>
      <c r="I77" s="67"/>
      <c r="J77" s="71"/>
      <c r="K77" s="71">
        <f t="shared" si="26"/>
        <v>0</v>
      </c>
      <c r="L77" s="71">
        <f t="shared" si="27"/>
        <v>0</v>
      </c>
      <c r="M77" s="71">
        <f t="shared" si="28"/>
        <v>0</v>
      </c>
      <c r="N77" s="71">
        <f t="shared" si="29"/>
        <v>0</v>
      </c>
      <c r="O77" s="72">
        <f t="shared" si="30"/>
        <v>0</v>
      </c>
    </row>
    <row r="78" spans="1:15" ht="28.5" customHeight="1">
      <c r="A78" s="105">
        <f t="shared" si="0"/>
        <v>59</v>
      </c>
      <c r="B78" s="124" t="s">
        <v>29</v>
      </c>
      <c r="C78" s="125" t="s">
        <v>22</v>
      </c>
      <c r="D78" s="126">
        <f>D77*0.35</f>
        <v>20.264999999999997</v>
      </c>
      <c r="E78" s="67"/>
      <c r="F78" s="67"/>
      <c r="G78" s="67"/>
      <c r="H78" s="127"/>
      <c r="I78" s="67"/>
      <c r="J78" s="71"/>
      <c r="K78" s="71">
        <f t="shared" si="26"/>
        <v>0</v>
      </c>
      <c r="L78" s="71">
        <f t="shared" si="27"/>
        <v>0</v>
      </c>
      <c r="M78" s="71">
        <f t="shared" si="28"/>
        <v>0</v>
      </c>
      <c r="N78" s="71">
        <f t="shared" si="29"/>
        <v>0</v>
      </c>
      <c r="O78" s="72">
        <f t="shared" si="30"/>
        <v>0</v>
      </c>
    </row>
    <row r="79" spans="1:15" ht="54" customHeight="1">
      <c r="A79" s="105">
        <f t="shared" si="0"/>
        <v>60</v>
      </c>
      <c r="B79" s="107" t="s">
        <v>127</v>
      </c>
      <c r="C79" s="92" t="s">
        <v>27</v>
      </c>
      <c r="D79" s="66">
        <v>57.9</v>
      </c>
      <c r="E79" s="68"/>
      <c r="F79" s="67"/>
      <c r="G79" s="67"/>
      <c r="H79" s="69"/>
      <c r="I79" s="67"/>
      <c r="J79" s="71"/>
      <c r="K79" s="71">
        <f t="shared" si="26"/>
        <v>0</v>
      </c>
      <c r="L79" s="71">
        <f t="shared" si="27"/>
        <v>0</v>
      </c>
      <c r="M79" s="71">
        <f t="shared" si="28"/>
        <v>0</v>
      </c>
      <c r="N79" s="71">
        <f t="shared" si="29"/>
        <v>0</v>
      </c>
      <c r="O79" s="72">
        <f t="shared" si="30"/>
        <v>0</v>
      </c>
    </row>
    <row r="80" spans="1:15" ht="28.5" customHeight="1">
      <c r="A80" s="105">
        <f t="shared" si="0"/>
        <v>61</v>
      </c>
      <c r="B80" s="122" t="s">
        <v>81</v>
      </c>
      <c r="C80" s="92" t="s">
        <v>27</v>
      </c>
      <c r="D80" s="66">
        <f>D79*1.1</f>
        <v>63.690000000000005</v>
      </c>
      <c r="E80" s="194"/>
      <c r="F80" s="67"/>
      <c r="G80" s="70"/>
      <c r="H80" s="69"/>
      <c r="I80" s="69"/>
      <c r="J80" s="71"/>
      <c r="K80" s="71">
        <f t="shared" si="26"/>
        <v>0</v>
      </c>
      <c r="L80" s="71">
        <f t="shared" si="27"/>
        <v>0</v>
      </c>
      <c r="M80" s="71">
        <f t="shared" si="28"/>
        <v>0</v>
      </c>
      <c r="N80" s="71">
        <f t="shared" si="29"/>
        <v>0</v>
      </c>
      <c r="O80" s="72">
        <f t="shared" si="30"/>
        <v>0</v>
      </c>
    </row>
    <row r="81" spans="1:15" ht="28.5" customHeight="1">
      <c r="A81" s="105">
        <f t="shared" si="0"/>
        <v>62</v>
      </c>
      <c r="B81" s="122" t="s">
        <v>78</v>
      </c>
      <c r="C81" s="92" t="s">
        <v>23</v>
      </c>
      <c r="D81" s="66">
        <f>D79*5</f>
        <v>289.5</v>
      </c>
      <c r="E81" s="194"/>
      <c r="F81" s="67"/>
      <c r="G81" s="70"/>
      <c r="H81" s="69"/>
      <c r="I81" s="69"/>
      <c r="J81" s="71"/>
      <c r="K81" s="71">
        <f t="shared" si="26"/>
        <v>0</v>
      </c>
      <c r="L81" s="71">
        <f t="shared" si="27"/>
        <v>0</v>
      </c>
      <c r="M81" s="71">
        <f t="shared" si="28"/>
        <v>0</v>
      </c>
      <c r="N81" s="71">
        <f t="shared" si="29"/>
        <v>0</v>
      </c>
      <c r="O81" s="72">
        <f t="shared" si="30"/>
        <v>0</v>
      </c>
    </row>
    <row r="82" spans="1:15" ht="28.5" customHeight="1">
      <c r="A82" s="105">
        <f t="shared" si="0"/>
        <v>63</v>
      </c>
      <c r="B82" s="122" t="s">
        <v>44</v>
      </c>
      <c r="C82" s="92" t="s">
        <v>23</v>
      </c>
      <c r="D82" s="66">
        <f>D79*0.4</f>
        <v>23.16</v>
      </c>
      <c r="E82" s="194"/>
      <c r="F82" s="67"/>
      <c r="G82" s="70"/>
      <c r="H82" s="69"/>
      <c r="I82" s="69"/>
      <c r="J82" s="71"/>
      <c r="K82" s="71">
        <f t="shared" si="26"/>
        <v>0</v>
      </c>
      <c r="L82" s="71">
        <f t="shared" si="27"/>
        <v>0</v>
      </c>
      <c r="M82" s="71">
        <f t="shared" si="28"/>
        <v>0</v>
      </c>
      <c r="N82" s="71">
        <f t="shared" si="29"/>
        <v>0</v>
      </c>
      <c r="O82" s="72">
        <f t="shared" si="30"/>
        <v>0</v>
      </c>
    </row>
    <row r="83" spans="1:15" ht="28.5" customHeight="1">
      <c r="A83" s="105">
        <f t="shared" si="0"/>
        <v>64</v>
      </c>
      <c r="B83" s="130" t="s">
        <v>45</v>
      </c>
      <c r="C83" s="123" t="s">
        <v>46</v>
      </c>
      <c r="D83" s="67">
        <f>D79*0.055</f>
        <v>3.1845</v>
      </c>
      <c r="E83" s="194"/>
      <c r="F83" s="67"/>
      <c r="G83" s="70"/>
      <c r="H83" s="69"/>
      <c r="I83" s="69"/>
      <c r="J83" s="71"/>
      <c r="K83" s="71">
        <f t="shared" si="26"/>
        <v>0</v>
      </c>
      <c r="L83" s="71">
        <f t="shared" si="27"/>
        <v>0</v>
      </c>
      <c r="M83" s="71">
        <f t="shared" si="28"/>
        <v>0</v>
      </c>
      <c r="N83" s="71">
        <f t="shared" si="29"/>
        <v>0</v>
      </c>
      <c r="O83" s="72">
        <f t="shared" si="30"/>
        <v>0</v>
      </c>
    </row>
    <row r="84" spans="1:15" ht="28.5" customHeight="1">
      <c r="A84" s="105">
        <f t="shared" si="0"/>
        <v>65</v>
      </c>
      <c r="B84" s="122" t="s">
        <v>47</v>
      </c>
      <c r="C84" s="92" t="s">
        <v>27</v>
      </c>
      <c r="D84" s="66">
        <f>D79</f>
        <v>57.9</v>
      </c>
      <c r="E84" s="194"/>
      <c r="F84" s="67"/>
      <c r="G84" s="70"/>
      <c r="H84" s="69"/>
      <c r="I84" s="69"/>
      <c r="J84" s="71"/>
      <c r="K84" s="71">
        <f t="shared" si="26"/>
        <v>0</v>
      </c>
      <c r="L84" s="71">
        <f t="shared" si="27"/>
        <v>0</v>
      </c>
      <c r="M84" s="71">
        <f t="shared" si="28"/>
        <v>0</v>
      </c>
      <c r="N84" s="71">
        <f t="shared" si="29"/>
        <v>0</v>
      </c>
      <c r="O84" s="72">
        <f t="shared" si="30"/>
        <v>0</v>
      </c>
    </row>
    <row r="85" spans="1:15" ht="28.5" customHeight="1">
      <c r="A85" s="105">
        <f aca="true" t="shared" si="31" ref="A85:A114">A84+1</f>
        <v>66</v>
      </c>
      <c r="B85" s="120" t="s">
        <v>108</v>
      </c>
      <c r="C85" s="92" t="s">
        <v>21</v>
      </c>
      <c r="D85" s="66">
        <v>41.8</v>
      </c>
      <c r="E85" s="68"/>
      <c r="F85" s="67"/>
      <c r="G85" s="67"/>
      <c r="H85" s="69"/>
      <c r="I85" s="67"/>
      <c r="J85" s="71"/>
      <c r="K85" s="71">
        <f t="shared" si="26"/>
        <v>0</v>
      </c>
      <c r="L85" s="71">
        <f t="shared" si="27"/>
        <v>0</v>
      </c>
      <c r="M85" s="71">
        <f t="shared" si="28"/>
        <v>0</v>
      </c>
      <c r="N85" s="71">
        <f t="shared" si="29"/>
        <v>0</v>
      </c>
      <c r="O85" s="72">
        <f t="shared" si="30"/>
        <v>0</v>
      </c>
    </row>
    <row r="86" spans="1:15" ht="28.5" customHeight="1">
      <c r="A86" s="105">
        <f t="shared" si="31"/>
        <v>67</v>
      </c>
      <c r="B86" s="120" t="s">
        <v>116</v>
      </c>
      <c r="C86" s="92" t="s">
        <v>28</v>
      </c>
      <c r="D86" s="66">
        <v>1</v>
      </c>
      <c r="E86" s="66"/>
      <c r="F86" s="67"/>
      <c r="G86" s="67"/>
      <c r="H86" s="67"/>
      <c r="I86" s="67"/>
      <c r="J86" s="71"/>
      <c r="K86" s="71">
        <f t="shared" si="26"/>
        <v>0</v>
      </c>
      <c r="L86" s="71">
        <f t="shared" si="27"/>
        <v>0</v>
      </c>
      <c r="M86" s="71">
        <f t="shared" si="28"/>
        <v>0</v>
      </c>
      <c r="N86" s="71">
        <f t="shared" si="29"/>
        <v>0</v>
      </c>
      <c r="O86" s="72">
        <f t="shared" si="30"/>
        <v>0</v>
      </c>
    </row>
    <row r="87" spans="1:15" ht="50.25" customHeight="1">
      <c r="A87" s="105">
        <f t="shared" si="31"/>
        <v>68</v>
      </c>
      <c r="B87" s="167" t="s">
        <v>122</v>
      </c>
      <c r="C87" s="92" t="s">
        <v>27</v>
      </c>
      <c r="D87" s="66">
        <v>5.5</v>
      </c>
      <c r="E87" s="205"/>
      <c r="F87" s="67"/>
      <c r="G87" s="67"/>
      <c r="H87" s="196"/>
      <c r="I87" s="67"/>
      <c r="J87" s="71"/>
      <c r="K87" s="71">
        <f>ROUND((E87*D87),2)</f>
        <v>0</v>
      </c>
      <c r="L87" s="71">
        <f>ROUND((G87*D87),2)</f>
        <v>0</v>
      </c>
      <c r="M87" s="71">
        <f>ROUND((H87*D87),2)</f>
        <v>0</v>
      </c>
      <c r="N87" s="71">
        <f>ROUND((I87*D87),2)</f>
        <v>0</v>
      </c>
      <c r="O87" s="72">
        <f>ROUND(SUM(L87+M87+N87),2)</f>
        <v>0</v>
      </c>
    </row>
    <row r="88" spans="1:15" ht="50.25" customHeight="1">
      <c r="A88" s="105">
        <f t="shared" si="31"/>
        <v>69</v>
      </c>
      <c r="B88" s="167" t="s">
        <v>172</v>
      </c>
      <c r="C88" s="67" t="s">
        <v>27</v>
      </c>
      <c r="D88" s="168">
        <v>5.5</v>
      </c>
      <c r="E88" s="205"/>
      <c r="F88" s="67"/>
      <c r="G88" s="67"/>
      <c r="H88" s="196"/>
      <c r="I88" s="67"/>
      <c r="J88" s="71"/>
      <c r="K88" s="71">
        <f>ROUND((E88*D88),2)</f>
        <v>0</v>
      </c>
      <c r="L88" s="71">
        <f>ROUND((G88*D88),2)</f>
        <v>0</v>
      </c>
      <c r="M88" s="71">
        <f>ROUND((H88*D88),2)</f>
        <v>0</v>
      </c>
      <c r="N88" s="71">
        <f>ROUND((I88*D88),2)</f>
        <v>0</v>
      </c>
      <c r="O88" s="72">
        <f>ROUND(SUM(L88+M88+N88),2)</f>
        <v>0</v>
      </c>
    </row>
    <row r="89" spans="1:15" ht="28.5" customHeight="1">
      <c r="A89" s="105">
        <f t="shared" si="31"/>
        <v>70</v>
      </c>
      <c r="B89" s="169" t="s">
        <v>123</v>
      </c>
      <c r="C89" s="67" t="s">
        <v>27</v>
      </c>
      <c r="D89" s="168">
        <v>5.5</v>
      </c>
      <c r="E89" s="66"/>
      <c r="F89" s="67"/>
      <c r="G89" s="67"/>
      <c r="H89" s="67"/>
      <c r="I89" s="67"/>
      <c r="J89" s="71"/>
      <c r="K89" s="71">
        <f>ROUND((E89*D89),2)</f>
        <v>0</v>
      </c>
      <c r="L89" s="71">
        <f>ROUND((G89*D89),2)</f>
        <v>0</v>
      </c>
      <c r="M89" s="71">
        <f>ROUND((H89*D89),2)</f>
        <v>0</v>
      </c>
      <c r="N89" s="71">
        <f>ROUND((I89*D89),2)</f>
        <v>0</v>
      </c>
      <c r="O89" s="72">
        <f>ROUND(SUM(L89+M89+N89),2)</f>
        <v>0</v>
      </c>
    </row>
    <row r="90" spans="1:15" ht="28.5" customHeight="1">
      <c r="A90" s="105">
        <f t="shared" si="31"/>
        <v>71</v>
      </c>
      <c r="B90" s="128" t="s">
        <v>173</v>
      </c>
      <c r="C90" s="67" t="s">
        <v>22</v>
      </c>
      <c r="D90" s="168">
        <f>D89*0.25</f>
        <v>1.375</v>
      </c>
      <c r="E90" s="67"/>
      <c r="F90" s="67"/>
      <c r="G90" s="67"/>
      <c r="H90" s="67"/>
      <c r="I90" s="67"/>
      <c r="J90" s="71"/>
      <c r="K90" s="71">
        <f>ROUND((E90*D90),2)</f>
        <v>0</v>
      </c>
      <c r="L90" s="71">
        <f>ROUND((G90*D90),2)</f>
        <v>0</v>
      </c>
      <c r="M90" s="71">
        <f>ROUND((H90*D90),2)</f>
        <v>0</v>
      </c>
      <c r="N90" s="71">
        <f>ROUND((I90*D90),2)</f>
        <v>0</v>
      </c>
      <c r="O90" s="72">
        <f>ROUND(SUM(L90+M90+N90),2)</f>
        <v>0</v>
      </c>
    </row>
    <row r="91" spans="1:15" ht="63" customHeight="1">
      <c r="A91" s="105">
        <f t="shared" si="31"/>
        <v>72</v>
      </c>
      <c r="B91" s="170" t="s">
        <v>126</v>
      </c>
      <c r="C91" s="123" t="s">
        <v>124</v>
      </c>
      <c r="D91" s="66">
        <v>5.5</v>
      </c>
      <c r="E91" s="66"/>
      <c r="F91" s="67"/>
      <c r="G91" s="67"/>
      <c r="H91" s="67"/>
      <c r="I91" s="67"/>
      <c r="J91" s="71"/>
      <c r="K91" s="71">
        <f aca="true" t="shared" si="32" ref="K91:K97">ROUND((E91*D91),2)</f>
        <v>0</v>
      </c>
      <c r="L91" s="71">
        <f aca="true" t="shared" si="33" ref="L91:L97">ROUND((G91*D91),2)</f>
        <v>0</v>
      </c>
      <c r="M91" s="71">
        <f aca="true" t="shared" si="34" ref="M91:M97">ROUND((H91*D91),2)</f>
        <v>0</v>
      </c>
      <c r="N91" s="71">
        <f aca="true" t="shared" si="35" ref="N91:N97">ROUND((I91*D91),2)</f>
        <v>0</v>
      </c>
      <c r="O91" s="72">
        <f aca="true" t="shared" si="36" ref="O91:O97">ROUND(SUM(L91+M91+N91),2)</f>
        <v>0</v>
      </c>
    </row>
    <row r="92" spans="1:15" ht="28.5" customHeight="1">
      <c r="A92" s="105">
        <f t="shared" si="31"/>
        <v>73</v>
      </c>
      <c r="B92" s="171" t="s">
        <v>174</v>
      </c>
      <c r="C92" s="67" t="s">
        <v>23</v>
      </c>
      <c r="D92" s="168">
        <f>D91*0.5</f>
        <v>2.75</v>
      </c>
      <c r="E92" s="67"/>
      <c r="F92" s="67"/>
      <c r="G92" s="67"/>
      <c r="H92" s="67"/>
      <c r="I92" s="67"/>
      <c r="J92" s="71"/>
      <c r="K92" s="71">
        <f t="shared" si="32"/>
        <v>0</v>
      </c>
      <c r="L92" s="71">
        <f t="shared" si="33"/>
        <v>0</v>
      </c>
      <c r="M92" s="71">
        <f t="shared" si="34"/>
        <v>0</v>
      </c>
      <c r="N92" s="71">
        <f t="shared" si="35"/>
        <v>0</v>
      </c>
      <c r="O92" s="72">
        <f t="shared" si="36"/>
        <v>0</v>
      </c>
    </row>
    <row r="93" spans="1:15" ht="28.5" customHeight="1">
      <c r="A93" s="105">
        <f t="shared" si="31"/>
        <v>74</v>
      </c>
      <c r="B93" s="171" t="s">
        <v>175</v>
      </c>
      <c r="C93" s="67" t="s">
        <v>23</v>
      </c>
      <c r="D93" s="168">
        <f>D91*0.04</f>
        <v>0.22</v>
      </c>
      <c r="E93" s="67"/>
      <c r="F93" s="67"/>
      <c r="G93" s="67"/>
      <c r="H93" s="67"/>
      <c r="I93" s="67"/>
      <c r="J93" s="71"/>
      <c r="K93" s="71">
        <f t="shared" si="32"/>
        <v>0</v>
      </c>
      <c r="L93" s="71">
        <f t="shared" si="33"/>
        <v>0</v>
      </c>
      <c r="M93" s="71">
        <f t="shared" si="34"/>
        <v>0</v>
      </c>
      <c r="N93" s="71">
        <f t="shared" si="35"/>
        <v>0</v>
      </c>
      <c r="O93" s="72">
        <f t="shared" si="36"/>
        <v>0</v>
      </c>
    </row>
    <row r="94" spans="1:15" ht="28.5" customHeight="1">
      <c r="A94" s="105">
        <f t="shared" si="31"/>
        <v>75</v>
      </c>
      <c r="B94" s="172" t="s">
        <v>125</v>
      </c>
      <c r="C94" s="67" t="s">
        <v>27</v>
      </c>
      <c r="D94" s="66">
        <v>5.5</v>
      </c>
      <c r="E94" s="66"/>
      <c r="F94" s="67"/>
      <c r="G94" s="67"/>
      <c r="H94" s="67"/>
      <c r="I94" s="67"/>
      <c r="J94" s="71"/>
      <c r="K94" s="71">
        <f t="shared" si="32"/>
        <v>0</v>
      </c>
      <c r="L94" s="71">
        <f t="shared" si="33"/>
        <v>0</v>
      </c>
      <c r="M94" s="71">
        <f t="shared" si="34"/>
        <v>0</v>
      </c>
      <c r="N94" s="71">
        <f t="shared" si="35"/>
        <v>0</v>
      </c>
      <c r="O94" s="72">
        <f t="shared" si="36"/>
        <v>0</v>
      </c>
    </row>
    <row r="95" spans="1:15" ht="28.5" customHeight="1">
      <c r="A95" s="105">
        <f t="shared" si="31"/>
        <v>76</v>
      </c>
      <c r="B95" s="171" t="s">
        <v>176</v>
      </c>
      <c r="C95" s="67" t="s">
        <v>23</v>
      </c>
      <c r="D95" s="168">
        <f>D94*0.6</f>
        <v>3.3</v>
      </c>
      <c r="E95" s="67"/>
      <c r="F95" s="67"/>
      <c r="G95" s="67"/>
      <c r="H95" s="67"/>
      <c r="I95" s="67"/>
      <c r="J95" s="71"/>
      <c r="K95" s="71">
        <f t="shared" si="32"/>
        <v>0</v>
      </c>
      <c r="L95" s="71">
        <f t="shared" si="33"/>
        <v>0</v>
      </c>
      <c r="M95" s="71">
        <f t="shared" si="34"/>
        <v>0</v>
      </c>
      <c r="N95" s="71">
        <f t="shared" si="35"/>
        <v>0</v>
      </c>
      <c r="O95" s="72">
        <f t="shared" si="36"/>
        <v>0</v>
      </c>
    </row>
    <row r="96" spans="1:15" ht="28.5" customHeight="1">
      <c r="A96" s="105">
        <f t="shared" si="31"/>
        <v>77</v>
      </c>
      <c r="B96" s="120" t="s">
        <v>145</v>
      </c>
      <c r="C96" s="123" t="s">
        <v>21</v>
      </c>
      <c r="D96" s="66">
        <v>3.9</v>
      </c>
      <c r="E96" s="66"/>
      <c r="F96" s="67"/>
      <c r="G96" s="67"/>
      <c r="H96" s="67"/>
      <c r="I96" s="67"/>
      <c r="J96" s="67"/>
      <c r="K96" s="67">
        <f t="shared" si="32"/>
        <v>0</v>
      </c>
      <c r="L96" s="67">
        <f t="shared" si="33"/>
        <v>0</v>
      </c>
      <c r="M96" s="67">
        <f t="shared" si="34"/>
        <v>0</v>
      </c>
      <c r="N96" s="67">
        <f t="shared" si="35"/>
        <v>0</v>
      </c>
      <c r="O96" s="72">
        <f t="shared" si="36"/>
        <v>0</v>
      </c>
    </row>
    <row r="97" spans="1:15" ht="28.5" customHeight="1">
      <c r="A97" s="105">
        <f t="shared" si="31"/>
        <v>78</v>
      </c>
      <c r="B97" s="122" t="s">
        <v>88</v>
      </c>
      <c r="C97" s="123" t="s">
        <v>21</v>
      </c>
      <c r="D97" s="66">
        <f>D96*1.1</f>
        <v>4.29</v>
      </c>
      <c r="E97" s="66"/>
      <c r="F97" s="67"/>
      <c r="G97" s="67"/>
      <c r="H97" s="67"/>
      <c r="I97" s="67"/>
      <c r="J97" s="67"/>
      <c r="K97" s="67">
        <f t="shared" si="32"/>
        <v>0</v>
      </c>
      <c r="L97" s="67">
        <f t="shared" si="33"/>
        <v>0</v>
      </c>
      <c r="M97" s="67">
        <f t="shared" si="34"/>
        <v>0</v>
      </c>
      <c r="N97" s="67">
        <f t="shared" si="35"/>
        <v>0</v>
      </c>
      <c r="O97" s="72">
        <f t="shared" si="36"/>
        <v>0</v>
      </c>
    </row>
    <row r="98" spans="1:15" ht="28.5" customHeight="1">
      <c r="A98" s="105">
        <f t="shared" si="31"/>
        <v>79</v>
      </c>
      <c r="B98" s="106" t="s">
        <v>167</v>
      </c>
      <c r="C98" s="110"/>
      <c r="D98" s="111"/>
      <c r="E98" s="66"/>
      <c r="F98" s="67"/>
      <c r="G98" s="70"/>
      <c r="H98" s="69"/>
      <c r="I98" s="69"/>
      <c r="J98" s="71"/>
      <c r="K98" s="71"/>
      <c r="L98" s="71"/>
      <c r="M98" s="71"/>
      <c r="N98" s="71"/>
      <c r="O98" s="72"/>
    </row>
    <row r="99" spans="1:15" ht="28.5" customHeight="1">
      <c r="A99" s="105">
        <f t="shared" si="31"/>
        <v>80</v>
      </c>
      <c r="B99" s="120" t="s">
        <v>121</v>
      </c>
      <c r="C99" s="123" t="s">
        <v>27</v>
      </c>
      <c r="D99" s="67">
        <v>6.15</v>
      </c>
      <c r="E99" s="67"/>
      <c r="F99" s="67"/>
      <c r="G99" s="70"/>
      <c r="H99" s="67"/>
      <c r="I99" s="67"/>
      <c r="J99" s="71"/>
      <c r="K99" s="71">
        <f>ROUND((E99*D99),2)</f>
        <v>0</v>
      </c>
      <c r="L99" s="71">
        <f>ROUND((G99*D99),2)</f>
        <v>0</v>
      </c>
      <c r="M99" s="71">
        <f>ROUND((H99*D99),2)</f>
        <v>0</v>
      </c>
      <c r="N99" s="71">
        <f>ROUND((I99*D99),2)</f>
        <v>0</v>
      </c>
      <c r="O99" s="72">
        <f>ROUND(SUM(L99+M99+N99),2)</f>
        <v>0</v>
      </c>
    </row>
    <row r="100" spans="1:15" ht="35.25" customHeight="1">
      <c r="A100" s="105">
        <f t="shared" si="31"/>
        <v>81</v>
      </c>
      <c r="B100" s="120" t="s">
        <v>178</v>
      </c>
      <c r="C100" s="123" t="s">
        <v>27</v>
      </c>
      <c r="D100" s="67">
        <v>2.1</v>
      </c>
      <c r="E100" s="66"/>
      <c r="F100" s="67"/>
      <c r="G100" s="66"/>
      <c r="H100" s="196"/>
      <c r="I100" s="66"/>
      <c r="J100" s="67"/>
      <c r="K100" s="67">
        <f>ROUND(D100*E100,2)</f>
        <v>0</v>
      </c>
      <c r="L100" s="67">
        <f>ROUND(G100*D100,2)</f>
        <v>0</v>
      </c>
      <c r="M100" s="67">
        <f>ROUND(D100*H100,2)</f>
        <v>0</v>
      </c>
      <c r="N100" s="67">
        <f>ROUND(I100*D100,2)</f>
        <v>0</v>
      </c>
      <c r="O100" s="200">
        <f aca="true" t="shared" si="37" ref="O100:O114">ROUND(SUM(L100+M100+N100),2)</f>
        <v>0</v>
      </c>
    </row>
    <row r="101" spans="1:15" ht="20.25" customHeight="1">
      <c r="A101" s="105">
        <f t="shared" si="31"/>
        <v>82</v>
      </c>
      <c r="B101" s="122" t="s">
        <v>179</v>
      </c>
      <c r="C101" s="123" t="s">
        <v>27</v>
      </c>
      <c r="D101" s="67">
        <f>D100</f>
        <v>2.1</v>
      </c>
      <c r="E101" s="67"/>
      <c r="F101" s="67"/>
      <c r="G101" s="67"/>
      <c r="H101" s="67"/>
      <c r="I101" s="67"/>
      <c r="J101" s="67"/>
      <c r="K101" s="67">
        <f>ROUND(D101*E101,2)</f>
        <v>0</v>
      </c>
      <c r="L101" s="67">
        <f>ROUND(G101*D101,2)</f>
        <v>0</v>
      </c>
      <c r="M101" s="67">
        <f>ROUND(D101*H101,2)</f>
        <v>0</v>
      </c>
      <c r="N101" s="67">
        <f>ROUND(I101*D101,2)</f>
        <v>0</v>
      </c>
      <c r="O101" s="200">
        <f t="shared" si="37"/>
        <v>0</v>
      </c>
    </row>
    <row r="102" spans="1:15" ht="20.25" customHeight="1">
      <c r="A102" s="105">
        <f t="shared" si="31"/>
        <v>83</v>
      </c>
      <c r="B102" s="122" t="s">
        <v>111</v>
      </c>
      <c r="C102" s="123" t="s">
        <v>21</v>
      </c>
      <c r="D102" s="135">
        <v>11.4</v>
      </c>
      <c r="E102" s="67"/>
      <c r="F102" s="67"/>
      <c r="G102" s="67"/>
      <c r="H102" s="67"/>
      <c r="I102" s="67"/>
      <c r="J102" s="67"/>
      <c r="K102" s="67">
        <f>ROUND(D102*E102,2)</f>
        <v>0</v>
      </c>
      <c r="L102" s="67">
        <f>ROUND(G102*D102,2)</f>
        <v>0</v>
      </c>
      <c r="M102" s="67">
        <f>ROUND(D102*H102,2)</f>
        <v>0</v>
      </c>
      <c r="N102" s="67">
        <f>ROUND(I102*D102,2)</f>
        <v>0</v>
      </c>
      <c r="O102" s="200">
        <f t="shared" si="37"/>
        <v>0</v>
      </c>
    </row>
    <row r="103" spans="1:15" ht="20.25" customHeight="1">
      <c r="A103" s="105">
        <f t="shared" si="31"/>
        <v>84</v>
      </c>
      <c r="B103" s="136" t="s">
        <v>31</v>
      </c>
      <c r="C103" s="137" t="s">
        <v>25</v>
      </c>
      <c r="D103" s="135">
        <v>10</v>
      </c>
      <c r="E103" s="67"/>
      <c r="F103" s="67"/>
      <c r="G103" s="67"/>
      <c r="H103" s="67"/>
      <c r="I103" s="67"/>
      <c r="J103" s="67"/>
      <c r="K103" s="67">
        <f>ROUND(D103*E103,2)</f>
        <v>0</v>
      </c>
      <c r="L103" s="67">
        <f>ROUND(G103*D103,2)</f>
        <v>0</v>
      </c>
      <c r="M103" s="67">
        <f>ROUND(D103*H103,2)</f>
        <v>0</v>
      </c>
      <c r="N103" s="67">
        <f>ROUND(I103*D103,2)</f>
        <v>0</v>
      </c>
      <c r="O103" s="200">
        <f t="shared" si="37"/>
        <v>0</v>
      </c>
    </row>
    <row r="104" spans="1:15" ht="20.25" customHeight="1">
      <c r="A104" s="105">
        <f t="shared" si="31"/>
        <v>85</v>
      </c>
      <c r="B104" s="122" t="s">
        <v>110</v>
      </c>
      <c r="C104" s="137" t="s">
        <v>25</v>
      </c>
      <c r="D104" s="67">
        <f>D100*0.5</f>
        <v>1.05</v>
      </c>
      <c r="E104" s="67"/>
      <c r="F104" s="67"/>
      <c r="G104" s="67"/>
      <c r="H104" s="67"/>
      <c r="I104" s="67"/>
      <c r="J104" s="67"/>
      <c r="K104" s="67">
        <f>ROUND(D104*E104,2)</f>
        <v>0</v>
      </c>
      <c r="L104" s="67">
        <f>ROUND(G104*D104,2)</f>
        <v>0</v>
      </c>
      <c r="M104" s="67">
        <f>ROUND(D104*H104,2)</f>
        <v>0</v>
      </c>
      <c r="N104" s="67">
        <f>ROUND(I104*D104,2)</f>
        <v>0</v>
      </c>
      <c r="O104" s="200">
        <f t="shared" si="37"/>
        <v>0</v>
      </c>
    </row>
    <row r="105" spans="1:15" ht="20.25" customHeight="1">
      <c r="A105" s="105">
        <f t="shared" si="31"/>
        <v>86</v>
      </c>
      <c r="B105" s="106" t="s">
        <v>168</v>
      </c>
      <c r="C105" s="108"/>
      <c r="D105" s="66"/>
      <c r="E105" s="194"/>
      <c r="F105" s="67"/>
      <c r="G105" s="70"/>
      <c r="H105" s="69"/>
      <c r="I105" s="69"/>
      <c r="J105" s="71"/>
      <c r="K105" s="71"/>
      <c r="L105" s="71"/>
      <c r="M105" s="71"/>
      <c r="N105" s="71"/>
      <c r="O105" s="72"/>
    </row>
    <row r="106" spans="1:15" ht="52.5" customHeight="1">
      <c r="A106" s="105">
        <f t="shared" si="31"/>
        <v>87</v>
      </c>
      <c r="B106" s="120" t="s">
        <v>147</v>
      </c>
      <c r="C106" s="92" t="s">
        <v>21</v>
      </c>
      <c r="D106" s="66">
        <v>7.5</v>
      </c>
      <c r="E106" s="194"/>
      <c r="F106" s="67"/>
      <c r="G106" s="70"/>
      <c r="H106" s="69"/>
      <c r="I106" s="69"/>
      <c r="J106" s="71"/>
      <c r="K106" s="71">
        <f aca="true" t="shared" si="38" ref="K106:K111">ROUND((E106*D106),2)</f>
        <v>0</v>
      </c>
      <c r="L106" s="71">
        <f aca="true" t="shared" si="39" ref="L106:L111">ROUND((G106*D106),2)</f>
        <v>0</v>
      </c>
      <c r="M106" s="71">
        <f aca="true" t="shared" si="40" ref="M106:M111">ROUND((H106*D106),2)</f>
        <v>0</v>
      </c>
      <c r="N106" s="71">
        <f aca="true" t="shared" si="41" ref="N106:N111">ROUND((I106*D106),2)</f>
        <v>0</v>
      </c>
      <c r="O106" s="72">
        <f aca="true" t="shared" si="42" ref="O106:O111">ROUND(SUM(L106+M106+N106),2)</f>
        <v>0</v>
      </c>
    </row>
    <row r="107" spans="1:15" ht="52.5" customHeight="1">
      <c r="A107" s="105">
        <f t="shared" si="31"/>
        <v>88</v>
      </c>
      <c r="B107" s="120" t="s">
        <v>148</v>
      </c>
      <c r="C107" s="92" t="s">
        <v>21</v>
      </c>
      <c r="D107" s="66">
        <v>7.5</v>
      </c>
      <c r="E107" s="194"/>
      <c r="F107" s="67"/>
      <c r="G107" s="70"/>
      <c r="H107" s="69"/>
      <c r="I107" s="69"/>
      <c r="J107" s="71"/>
      <c r="K107" s="71">
        <f t="shared" si="38"/>
        <v>0</v>
      </c>
      <c r="L107" s="71">
        <f t="shared" si="39"/>
        <v>0</v>
      </c>
      <c r="M107" s="71">
        <f t="shared" si="40"/>
        <v>0</v>
      </c>
      <c r="N107" s="71">
        <f t="shared" si="41"/>
        <v>0</v>
      </c>
      <c r="O107" s="72">
        <f t="shared" si="42"/>
        <v>0</v>
      </c>
    </row>
    <row r="108" spans="1:15" ht="38.25" customHeight="1">
      <c r="A108" s="105">
        <f t="shared" si="31"/>
        <v>89</v>
      </c>
      <c r="B108" s="164" t="s">
        <v>151</v>
      </c>
      <c r="C108" s="165" t="s">
        <v>56</v>
      </c>
      <c r="D108" s="165">
        <v>10</v>
      </c>
      <c r="E108" s="127"/>
      <c r="F108" s="67"/>
      <c r="G108" s="67"/>
      <c r="H108" s="67"/>
      <c r="I108" s="67"/>
      <c r="J108" s="112"/>
      <c r="K108" s="112">
        <f t="shared" si="38"/>
        <v>0</v>
      </c>
      <c r="L108" s="112">
        <f t="shared" si="39"/>
        <v>0</v>
      </c>
      <c r="M108" s="112">
        <f t="shared" si="40"/>
        <v>0</v>
      </c>
      <c r="N108" s="112">
        <f t="shared" si="41"/>
        <v>0</v>
      </c>
      <c r="O108" s="72">
        <f t="shared" si="42"/>
        <v>0</v>
      </c>
    </row>
    <row r="109" spans="1:15" ht="38.25" customHeight="1">
      <c r="A109" s="105">
        <f t="shared" si="31"/>
        <v>90</v>
      </c>
      <c r="B109" s="120" t="s">
        <v>149</v>
      </c>
      <c r="C109" s="92" t="s">
        <v>27</v>
      </c>
      <c r="D109" s="66">
        <v>5.4</v>
      </c>
      <c r="E109" s="194"/>
      <c r="F109" s="67"/>
      <c r="G109" s="70"/>
      <c r="H109" s="69"/>
      <c r="I109" s="69"/>
      <c r="J109" s="71"/>
      <c r="K109" s="71">
        <f t="shared" si="38"/>
        <v>0</v>
      </c>
      <c r="L109" s="71">
        <f t="shared" si="39"/>
        <v>0</v>
      </c>
      <c r="M109" s="71">
        <f t="shared" si="40"/>
        <v>0</v>
      </c>
      <c r="N109" s="71">
        <f t="shared" si="41"/>
        <v>0</v>
      </c>
      <c r="O109" s="72">
        <f t="shared" si="42"/>
        <v>0</v>
      </c>
    </row>
    <row r="110" spans="1:15" ht="45" customHeight="1">
      <c r="A110" s="105">
        <f t="shared" si="31"/>
        <v>91</v>
      </c>
      <c r="B110" s="166" t="s">
        <v>150</v>
      </c>
      <c r="C110" s="92" t="s">
        <v>27</v>
      </c>
      <c r="D110" s="66">
        <f>D109*1.05</f>
        <v>5.670000000000001</v>
      </c>
      <c r="E110" s="194"/>
      <c r="F110" s="67"/>
      <c r="G110" s="70"/>
      <c r="H110" s="69"/>
      <c r="I110" s="69"/>
      <c r="J110" s="71"/>
      <c r="K110" s="71">
        <f t="shared" si="38"/>
        <v>0</v>
      </c>
      <c r="L110" s="71">
        <f t="shared" si="39"/>
        <v>0</v>
      </c>
      <c r="M110" s="71">
        <f t="shared" si="40"/>
        <v>0</v>
      </c>
      <c r="N110" s="71">
        <f t="shared" si="41"/>
        <v>0</v>
      </c>
      <c r="O110" s="72">
        <f t="shared" si="42"/>
        <v>0</v>
      </c>
    </row>
    <row r="111" spans="1:15" ht="52.5" customHeight="1">
      <c r="A111" s="105">
        <f t="shared" si="31"/>
        <v>92</v>
      </c>
      <c r="B111" s="120" t="s">
        <v>152</v>
      </c>
      <c r="C111" s="165" t="s">
        <v>56</v>
      </c>
      <c r="D111" s="165">
        <v>10</v>
      </c>
      <c r="E111" s="127"/>
      <c r="F111" s="67"/>
      <c r="G111" s="67"/>
      <c r="H111" s="67"/>
      <c r="I111" s="67"/>
      <c r="J111" s="112"/>
      <c r="K111" s="112">
        <f t="shared" si="38"/>
        <v>0</v>
      </c>
      <c r="L111" s="112">
        <f t="shared" si="39"/>
        <v>0</v>
      </c>
      <c r="M111" s="112">
        <f t="shared" si="40"/>
        <v>0</v>
      </c>
      <c r="N111" s="112">
        <f t="shared" si="41"/>
        <v>0</v>
      </c>
      <c r="O111" s="72">
        <f t="shared" si="42"/>
        <v>0</v>
      </c>
    </row>
    <row r="112" spans="1:15" ht="28.5" customHeight="1">
      <c r="A112" s="105">
        <f t="shared" si="31"/>
        <v>93</v>
      </c>
      <c r="B112" s="106" t="s">
        <v>75</v>
      </c>
      <c r="C112" s="92"/>
      <c r="D112" s="66"/>
      <c r="E112" s="199"/>
      <c r="F112" s="67"/>
      <c r="G112" s="70"/>
      <c r="H112" s="69"/>
      <c r="I112" s="69"/>
      <c r="J112" s="71"/>
      <c r="K112" s="71"/>
      <c r="L112" s="71"/>
      <c r="M112" s="71"/>
      <c r="N112" s="71"/>
      <c r="O112" s="72"/>
    </row>
    <row r="113" spans="1:15" ht="28.5" customHeight="1">
      <c r="A113" s="105">
        <f t="shared" si="31"/>
        <v>94</v>
      </c>
      <c r="B113" s="139" t="s">
        <v>76</v>
      </c>
      <c r="C113" s="140" t="s">
        <v>27</v>
      </c>
      <c r="D113" s="67">
        <v>61.4</v>
      </c>
      <c r="E113" s="194"/>
      <c r="F113" s="67"/>
      <c r="G113" s="70"/>
      <c r="H113" s="69"/>
      <c r="I113" s="69"/>
      <c r="J113" s="71"/>
      <c r="K113" s="71">
        <f>ROUND((E113*D113),2)</f>
        <v>0</v>
      </c>
      <c r="L113" s="71">
        <f>ROUND((G113*D113),2)</f>
        <v>0</v>
      </c>
      <c r="M113" s="71">
        <f>ROUND((H113*D113),2)</f>
        <v>0</v>
      </c>
      <c r="N113" s="71">
        <f>ROUND((I113*D113),2)</f>
        <v>0</v>
      </c>
      <c r="O113" s="72">
        <f t="shared" si="37"/>
        <v>0</v>
      </c>
    </row>
    <row r="114" spans="1:15" ht="28.5" customHeight="1">
      <c r="A114" s="105">
        <f t="shared" si="31"/>
        <v>95</v>
      </c>
      <c r="B114" s="120" t="s">
        <v>120</v>
      </c>
      <c r="C114" s="92" t="s">
        <v>27</v>
      </c>
      <c r="D114" s="66">
        <v>6.15</v>
      </c>
      <c r="E114" s="194"/>
      <c r="F114" s="67"/>
      <c r="G114" s="70"/>
      <c r="H114" s="69"/>
      <c r="I114" s="69"/>
      <c r="J114" s="71"/>
      <c r="K114" s="71">
        <f>ROUND((E114*D114),2)</f>
        <v>0</v>
      </c>
      <c r="L114" s="71">
        <f>ROUND((G114*D114),2)</f>
        <v>0</v>
      </c>
      <c r="M114" s="71">
        <f>ROUND((H114*D114),2)</f>
        <v>0</v>
      </c>
      <c r="N114" s="71">
        <f>ROUND((I114*D114),2)</f>
        <v>0</v>
      </c>
      <c r="O114" s="72">
        <f t="shared" si="37"/>
        <v>0</v>
      </c>
    </row>
    <row r="115" spans="1:15" ht="13.5" thickBot="1">
      <c r="A115" s="142"/>
      <c r="B115" s="143"/>
      <c r="C115" s="144"/>
      <c r="D115" s="145"/>
      <c r="E115" s="146"/>
      <c r="F115" s="147"/>
      <c r="G115" s="148"/>
      <c r="H115" s="147"/>
      <c r="I115" s="147"/>
      <c r="J115" s="80"/>
      <c r="K115" s="80"/>
      <c r="L115" s="80"/>
      <c r="M115" s="80"/>
      <c r="N115" s="80"/>
      <c r="O115" s="81"/>
    </row>
    <row r="116" spans="1:15" ht="24.75" customHeight="1" thickBot="1">
      <c r="A116" s="258" t="s">
        <v>195</v>
      </c>
      <c r="B116" s="259"/>
      <c r="C116" s="259"/>
      <c r="D116" s="259"/>
      <c r="E116" s="259"/>
      <c r="F116" s="259"/>
      <c r="G116" s="259"/>
      <c r="H116" s="260"/>
      <c r="I116" s="101"/>
      <c r="J116" s="101"/>
      <c r="K116" s="102">
        <f>ROUND(SUM(K20:K115),2)</f>
        <v>0</v>
      </c>
      <c r="L116" s="103">
        <f>ROUND(SUM(L20:L115),2)</f>
        <v>0</v>
      </c>
      <c r="M116" s="103">
        <f>ROUND(SUM(M20:M115),2)</f>
        <v>0</v>
      </c>
      <c r="N116" s="103">
        <f>ROUND(SUM(N20:N115),2)</f>
        <v>0</v>
      </c>
      <c r="O116" s="104">
        <f>ROUND(SUM(O20:O115),2)</f>
        <v>0</v>
      </c>
    </row>
    <row r="117" spans="1:15" ht="24.75" customHeight="1">
      <c r="A117" s="265" t="s">
        <v>192</v>
      </c>
      <c r="B117" s="266"/>
      <c r="C117" s="266"/>
      <c r="D117" s="266"/>
      <c r="E117" s="266"/>
      <c r="F117" s="266"/>
      <c r="G117" s="266"/>
      <c r="H117" s="267"/>
      <c r="I117" s="149"/>
      <c r="J117" s="149"/>
      <c r="K117" s="150"/>
      <c r="L117" s="151"/>
      <c r="M117" s="152"/>
      <c r="N117" s="152"/>
      <c r="O117" s="93">
        <f>ROUND((O116*0.08),2)</f>
        <v>0</v>
      </c>
    </row>
    <row r="118" spans="1:15" ht="24.75" customHeight="1">
      <c r="A118" s="262" t="s">
        <v>0</v>
      </c>
      <c r="B118" s="263"/>
      <c r="C118" s="263"/>
      <c r="D118" s="263"/>
      <c r="E118" s="263"/>
      <c r="F118" s="263"/>
      <c r="G118" s="263"/>
      <c r="H118" s="264"/>
      <c r="I118" s="82"/>
      <c r="J118" s="82"/>
      <c r="K118" s="153"/>
      <c r="L118" s="154"/>
      <c r="M118" s="155"/>
      <c r="N118" s="155"/>
      <c r="O118" s="73">
        <f>ROUND((O117*0.02),2)</f>
        <v>0</v>
      </c>
    </row>
    <row r="119" spans="1:15" ht="24.75" customHeight="1">
      <c r="A119" s="255" t="s">
        <v>193</v>
      </c>
      <c r="B119" s="256"/>
      <c r="C119" s="256"/>
      <c r="D119" s="256"/>
      <c r="E119" s="256"/>
      <c r="F119" s="256"/>
      <c r="G119" s="256"/>
      <c r="H119" s="257"/>
      <c r="I119" s="82"/>
      <c r="J119" s="82"/>
      <c r="K119" s="153"/>
      <c r="L119" s="154"/>
      <c r="M119" s="155"/>
      <c r="N119" s="155"/>
      <c r="O119" s="94">
        <f>ROUND((O116*0.05),2)</f>
        <v>0</v>
      </c>
    </row>
    <row r="120" spans="1:15" ht="24.75" customHeight="1" thickBot="1">
      <c r="A120" s="252" t="s">
        <v>33</v>
      </c>
      <c r="B120" s="253"/>
      <c r="C120" s="253"/>
      <c r="D120" s="253"/>
      <c r="E120" s="253"/>
      <c r="F120" s="253"/>
      <c r="G120" s="253"/>
      <c r="H120" s="254"/>
      <c r="I120" s="84"/>
      <c r="J120" s="84"/>
      <c r="K120" s="85"/>
      <c r="L120" s="85"/>
      <c r="M120" s="86"/>
      <c r="N120" s="86"/>
      <c r="O120" s="213">
        <f>ROUND(SUM(O116+O117+O119),2)</f>
        <v>0</v>
      </c>
    </row>
    <row r="121" spans="1:15" ht="12.75">
      <c r="A121" s="10"/>
      <c r="B121" s="10"/>
      <c r="C121" s="10"/>
      <c r="D121" s="10"/>
      <c r="E121" s="10"/>
      <c r="F121" s="20"/>
      <c r="G121" s="20"/>
      <c r="H121" s="25"/>
      <c r="I121" s="20"/>
      <c r="J121" s="21"/>
      <c r="K121" s="11"/>
      <c r="L121" s="12"/>
      <c r="M121" s="74"/>
      <c r="N121" s="74"/>
      <c r="O121" s="74"/>
    </row>
    <row r="122" spans="1:15" ht="12.75">
      <c r="A122" s="5"/>
      <c r="B122" s="8"/>
      <c r="C122" s="5"/>
      <c r="D122" s="5"/>
      <c r="E122" s="9"/>
      <c r="F122" s="18"/>
      <c r="G122" s="18"/>
      <c r="H122" s="18"/>
      <c r="I122" s="18"/>
      <c r="J122" s="16"/>
      <c r="K122" s="16"/>
      <c r="L122" s="75"/>
      <c r="M122" s="75"/>
      <c r="N122" s="75"/>
      <c r="O122" s="75"/>
    </row>
    <row r="123" spans="1:15" ht="12.75">
      <c r="A123" s="15"/>
      <c r="B123" s="16"/>
      <c r="C123" s="17"/>
      <c r="D123" s="17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ht="12.75">
      <c r="A124" s="54" t="s">
        <v>8</v>
      </c>
      <c r="B124" s="14"/>
      <c r="C124" s="23"/>
      <c r="D124" s="35"/>
      <c r="E124" s="35"/>
      <c r="F124" s="35"/>
      <c r="G124" s="35"/>
      <c r="H124" s="35"/>
      <c r="I124" s="21"/>
      <c r="J124" s="21"/>
      <c r="K124" s="14"/>
      <c r="L124" s="36"/>
      <c r="M124" s="37"/>
      <c r="N124" s="27"/>
      <c r="O124" s="27"/>
    </row>
    <row r="125" spans="1:15" ht="12.75">
      <c r="A125" s="15"/>
      <c r="B125" s="14"/>
      <c r="C125" s="15"/>
      <c r="D125" s="33" t="s">
        <v>32</v>
      </c>
      <c r="E125" s="38"/>
      <c r="F125" s="14"/>
      <c r="G125" s="14"/>
      <c r="H125" s="14"/>
      <c r="I125" s="20"/>
      <c r="J125" s="14"/>
      <c r="K125" s="14"/>
      <c r="L125" s="14"/>
      <c r="M125" s="14"/>
      <c r="N125" s="14"/>
      <c r="O125" s="27"/>
    </row>
    <row r="126" spans="1:15" ht="12.75">
      <c r="A126" s="15"/>
      <c r="B126" s="14"/>
      <c r="C126" s="15"/>
      <c r="D126" s="15"/>
      <c r="E126" s="14"/>
      <c r="F126" s="14"/>
      <c r="G126" s="14"/>
      <c r="H126" s="14"/>
      <c r="I126" s="20"/>
      <c r="J126" s="14"/>
      <c r="K126" s="239"/>
      <c r="L126" s="239"/>
      <c r="M126" s="239"/>
      <c r="N126" s="14"/>
      <c r="O126" s="27"/>
    </row>
    <row r="127" spans="1:15" ht="12.75">
      <c r="A127" s="15"/>
      <c r="B127" s="14"/>
      <c r="C127" s="15"/>
      <c r="D127" s="15"/>
      <c r="E127" s="14"/>
      <c r="F127" s="14"/>
      <c r="G127" s="14"/>
      <c r="H127" s="14"/>
      <c r="I127" s="20"/>
      <c r="J127" s="14"/>
      <c r="K127" s="27"/>
      <c r="L127" s="27"/>
      <c r="M127" s="27"/>
      <c r="N127" s="14"/>
      <c r="O127" s="27"/>
    </row>
    <row r="128" spans="1:15" ht="12.75">
      <c r="A128" s="15"/>
      <c r="B128" s="14"/>
      <c r="C128" s="15"/>
      <c r="D128" s="15"/>
      <c r="E128" s="14"/>
      <c r="F128" s="14"/>
      <c r="G128" s="14"/>
      <c r="H128" s="14"/>
      <c r="I128" s="20"/>
      <c r="J128" s="14"/>
      <c r="K128" s="27"/>
      <c r="L128" s="27"/>
      <c r="M128" s="27"/>
      <c r="N128" s="14"/>
      <c r="O128" s="27"/>
    </row>
    <row r="129" spans="1:15" ht="12.75">
      <c r="A129" s="15"/>
      <c r="B129" s="14"/>
      <c r="C129" s="15"/>
      <c r="D129" s="15"/>
      <c r="E129" s="14"/>
      <c r="F129" s="14"/>
      <c r="G129" s="14"/>
      <c r="H129" s="14"/>
      <c r="I129" s="20"/>
      <c r="J129" s="14"/>
      <c r="K129" s="14"/>
      <c r="L129" s="14"/>
      <c r="M129" s="14"/>
      <c r="N129" s="14"/>
      <c r="O129" s="14"/>
    </row>
    <row r="130" spans="1:15" ht="12.75">
      <c r="A130" s="15"/>
      <c r="B130" s="14"/>
      <c r="C130" s="14"/>
      <c r="D130" s="14"/>
      <c r="E130" s="14"/>
      <c r="F130" s="14"/>
      <c r="G130" s="14"/>
      <c r="H130" s="14"/>
      <c r="I130" s="21"/>
      <c r="J130" s="14"/>
      <c r="K130" s="14"/>
      <c r="L130" s="14"/>
      <c r="M130" s="14"/>
      <c r="N130" s="14"/>
      <c r="O130" s="14"/>
    </row>
    <row r="131" spans="1:15" ht="12.75">
      <c r="A131" s="55" t="s">
        <v>12</v>
      </c>
      <c r="B131" s="14"/>
      <c r="C131" s="35"/>
      <c r="D131" s="34"/>
      <c r="E131" s="35"/>
      <c r="F131" s="23"/>
      <c r="G131" s="39"/>
      <c r="H131" s="35"/>
      <c r="I131" s="21"/>
      <c r="J131" s="21"/>
      <c r="K131" s="14"/>
      <c r="L131" s="36"/>
      <c r="M131" s="27"/>
      <c r="N131" s="239"/>
      <c r="O131" s="239"/>
    </row>
    <row r="132" spans="1:15" ht="12.75">
      <c r="A132" s="15"/>
      <c r="B132" s="28"/>
      <c r="C132" s="15"/>
      <c r="D132" s="33" t="s">
        <v>32</v>
      </c>
      <c r="E132" s="38"/>
      <c r="F132" s="40"/>
      <c r="G132" s="14"/>
      <c r="H132" s="14"/>
      <c r="I132" s="21"/>
      <c r="J132" s="40"/>
      <c r="K132" s="14"/>
      <c r="L132" s="14"/>
      <c r="M132" s="14"/>
      <c r="N132" s="14"/>
      <c r="O132" s="27"/>
    </row>
    <row r="133" spans="1:15" ht="12.75">
      <c r="A133" s="15"/>
      <c r="B133" s="14"/>
      <c r="C133" s="15"/>
      <c r="D133" s="15"/>
      <c r="E133" s="14"/>
      <c r="F133" s="14"/>
      <c r="G133" s="14"/>
      <c r="H133" s="14"/>
      <c r="I133" s="40"/>
      <c r="J133" s="14"/>
      <c r="K133" s="38"/>
      <c r="L133" s="14"/>
      <c r="M133" s="27"/>
      <c r="N133" s="14"/>
      <c r="O133" s="14"/>
    </row>
    <row r="134" spans="1:12" ht="12.75">
      <c r="A134" s="15"/>
      <c r="B134" s="1"/>
      <c r="C134" s="2"/>
      <c r="D134" s="2"/>
      <c r="F134" s="4"/>
      <c r="G134" s="4"/>
      <c r="H134" s="4"/>
      <c r="I134" s="4"/>
      <c r="L134" s="4"/>
    </row>
    <row r="135" spans="1:12" ht="12.75">
      <c r="A135" s="15"/>
      <c r="B135" s="1"/>
      <c r="C135" s="2"/>
      <c r="D135" s="2"/>
      <c r="F135" s="4"/>
      <c r="G135" s="4"/>
      <c r="H135" s="4"/>
      <c r="I135" s="4"/>
      <c r="L135" s="4"/>
    </row>
    <row r="136" spans="1:12" ht="12.75">
      <c r="A136" s="15"/>
      <c r="B136" s="1"/>
      <c r="C136" s="2"/>
      <c r="D136" s="2"/>
      <c r="F136" s="4"/>
      <c r="G136" s="4"/>
      <c r="H136" s="4"/>
      <c r="I136" s="4"/>
      <c r="L136" s="4"/>
    </row>
    <row r="137" spans="1:12" ht="12.75">
      <c r="A137" s="15"/>
      <c r="B137" s="1"/>
      <c r="C137" s="2"/>
      <c r="D137" s="2"/>
      <c r="F137" s="4"/>
      <c r="G137" s="4"/>
      <c r="H137" s="4"/>
      <c r="I137" s="4"/>
      <c r="L137" s="4"/>
    </row>
  </sheetData>
  <sheetProtection/>
  <mergeCells count="15">
    <mergeCell ref="B16:B17"/>
    <mergeCell ref="C16:C17"/>
    <mergeCell ref="D16:D17"/>
    <mergeCell ref="A118:H118"/>
    <mergeCell ref="A117:H117"/>
    <mergeCell ref="N131:O131"/>
    <mergeCell ref="A7:O7"/>
    <mergeCell ref="A8:O8"/>
    <mergeCell ref="J14:N14"/>
    <mergeCell ref="J15:O15"/>
    <mergeCell ref="A16:A17"/>
    <mergeCell ref="A120:H120"/>
    <mergeCell ref="A119:H119"/>
    <mergeCell ref="A116:H116"/>
    <mergeCell ref="K126:M126"/>
  </mergeCells>
  <conditionalFormatting sqref="B59 B74:B78">
    <cfRule type="expression" priority="40" dxfId="2">
      <formula>$J59="m"</formula>
    </cfRule>
    <cfRule type="expression" priority="41" dxfId="1" stopIfTrue="1">
      <formula>$J59="p"</formula>
    </cfRule>
    <cfRule type="expression" priority="42" dxfId="0" stopIfTrue="1">
      <formula>$J59="tx"</formula>
    </cfRule>
  </conditionalFormatting>
  <conditionalFormatting sqref="B112">
    <cfRule type="expression" priority="31" dxfId="2">
      <formula>$J112="m"</formula>
    </cfRule>
    <cfRule type="expression" priority="32" dxfId="1" stopIfTrue="1">
      <formula>$J112="p"</formula>
    </cfRule>
    <cfRule type="expression" priority="33" dxfId="0" stopIfTrue="1">
      <formula>$J112="tx"</formula>
    </cfRule>
  </conditionalFormatting>
  <conditionalFormatting sqref="B83">
    <cfRule type="expression" priority="28" dxfId="2">
      <formula>$J83="m"</formula>
    </cfRule>
    <cfRule type="expression" priority="29" dxfId="1" stopIfTrue="1">
      <formula>$J83="p"</formula>
    </cfRule>
    <cfRule type="expression" priority="30" dxfId="0" stopIfTrue="1">
      <formula>$J83="tx"</formula>
    </cfRule>
  </conditionalFormatting>
  <conditionalFormatting sqref="B79:B80">
    <cfRule type="expression" priority="25" dxfId="2">
      <formula>$J79="m"</formula>
    </cfRule>
    <cfRule type="expression" priority="26" dxfId="1" stopIfTrue="1">
      <formula>$J79="p"</formula>
    </cfRule>
    <cfRule type="expression" priority="27" dxfId="0" stopIfTrue="1">
      <formula>$J79="tx"</formula>
    </cfRule>
  </conditionalFormatting>
  <conditionalFormatting sqref="B63">
    <cfRule type="expression" priority="22" dxfId="2">
      <formula>$J63="m"</formula>
    </cfRule>
    <cfRule type="expression" priority="23" dxfId="1" stopIfTrue="1">
      <formula>$J63="p"</formula>
    </cfRule>
    <cfRule type="expression" priority="24" dxfId="0" stopIfTrue="1">
      <formula>$J63="tx"</formula>
    </cfRule>
  </conditionalFormatting>
  <conditionalFormatting sqref="B63">
    <cfRule type="expression" priority="19" dxfId="2">
      <formula>$J63="m"</formula>
    </cfRule>
    <cfRule type="expression" priority="20" dxfId="1" stopIfTrue="1">
      <formula>$J63="p"</formula>
    </cfRule>
    <cfRule type="expression" priority="21" dxfId="0" stopIfTrue="1">
      <formula>$J63="tx"</formula>
    </cfRule>
  </conditionalFormatting>
  <conditionalFormatting sqref="B63">
    <cfRule type="expression" priority="16" dxfId="2">
      <formula>$J63="m"</formula>
    </cfRule>
    <cfRule type="expression" priority="17" dxfId="1" stopIfTrue="1">
      <formula>$J63="p"</formula>
    </cfRule>
    <cfRule type="expression" priority="18" dxfId="0" stopIfTrue="1">
      <formula>$J63="tx"</formula>
    </cfRule>
  </conditionalFormatting>
  <conditionalFormatting sqref="B63">
    <cfRule type="expression" priority="13" dxfId="2">
      <formula>$J63="m"</formula>
    </cfRule>
    <cfRule type="expression" priority="14" dxfId="1" stopIfTrue="1">
      <formula>$J63="p"</formula>
    </cfRule>
    <cfRule type="expression" priority="15" dxfId="0" stopIfTrue="1">
      <formula>$J63="tx"</formula>
    </cfRule>
  </conditionalFormatting>
  <conditionalFormatting sqref="B73">
    <cfRule type="expression" priority="10" dxfId="2">
      <formula>$J73="m"</formula>
    </cfRule>
    <cfRule type="expression" priority="11" dxfId="1" stopIfTrue="1">
      <formula>$J73="p"</formula>
    </cfRule>
    <cfRule type="expression" priority="12" dxfId="0" stopIfTrue="1">
      <formula>$J73="tx"</formula>
    </cfRule>
  </conditionalFormatting>
  <conditionalFormatting sqref="B69">
    <cfRule type="expression" priority="7" dxfId="2">
      <formula>$J69="m"</formula>
    </cfRule>
    <cfRule type="expression" priority="8" dxfId="1" stopIfTrue="1">
      <formula>$J69="p"</formula>
    </cfRule>
    <cfRule type="expression" priority="9" dxfId="0" stopIfTrue="1">
      <formula>$J69="tx"</formula>
    </cfRule>
  </conditionalFormatting>
  <conditionalFormatting sqref="B69">
    <cfRule type="expression" priority="4" dxfId="2">
      <formula>$J69="m"</formula>
    </cfRule>
    <cfRule type="expression" priority="5" dxfId="1" stopIfTrue="1">
      <formula>$J69="p"</formula>
    </cfRule>
    <cfRule type="expression" priority="6" dxfId="0" stopIfTrue="1">
      <formula>$J69="tx"</formula>
    </cfRule>
  </conditionalFormatting>
  <conditionalFormatting sqref="B74:B76">
    <cfRule type="expression" priority="1" dxfId="2">
      <formula>$J74="m"</formula>
    </cfRule>
    <cfRule type="expression" priority="2" dxfId="1" stopIfTrue="1">
      <formula>$J74="p"</formula>
    </cfRule>
    <cfRule type="expression" priority="3" dxfId="0" stopIfTrue="1">
      <formula>$J74="tx"</formula>
    </cfRule>
  </conditionalFormatting>
  <printOptions/>
  <pageMargins left="0.65" right="0.31496062992125984" top="0.41" bottom="0.39" header="0.31496062992125984" footer="0.15748031496062992"/>
  <pageSetup horizontalDpi="600" verticalDpi="600" orientation="landscape" paperSize="9" scale="92" r:id="rId1"/>
  <headerFooter>
    <oddFooter>&amp;C&amp;P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101"/>
  <sheetViews>
    <sheetView tabSelected="1" zoomScalePageLayoutView="0" workbookViewId="0" topLeftCell="A1">
      <selection activeCell="I82" sqref="I82"/>
    </sheetView>
  </sheetViews>
  <sheetFormatPr defaultColWidth="9.140625" defaultRowHeight="12.75"/>
  <cols>
    <col min="1" max="1" width="5.8515625" style="0" customWidth="1"/>
    <col min="2" max="2" width="38.57421875" style="0" customWidth="1"/>
    <col min="3" max="3" width="7.28125" style="0" customWidth="1"/>
    <col min="4" max="4" width="7.7109375" style="0" customWidth="1"/>
    <col min="5" max="10" width="7.28125" style="0" customWidth="1"/>
    <col min="12" max="12" width="9.421875" style="0" customWidth="1"/>
    <col min="14" max="14" width="8.00390625" style="0" customWidth="1"/>
  </cols>
  <sheetData>
    <row r="1" spans="1:15" ht="12.75">
      <c r="A1" s="6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5"/>
      <c r="B6" s="7"/>
      <c r="C6" s="15"/>
      <c r="D6" s="15"/>
      <c r="E6" s="13"/>
      <c r="F6" s="13"/>
      <c r="G6" s="13"/>
      <c r="H6" s="13"/>
      <c r="I6" s="13"/>
      <c r="J6" s="13"/>
      <c r="K6" s="13"/>
      <c r="L6" s="13"/>
      <c r="M6" s="6"/>
      <c r="N6" s="13"/>
      <c r="O6" s="6"/>
    </row>
    <row r="7" spans="1:15" ht="15">
      <c r="A7" s="246" t="s">
        <v>52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</row>
    <row r="8" spans="1:15" ht="12.75">
      <c r="A8" s="247" t="s">
        <v>60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</row>
    <row r="9" spans="1:15" ht="18" customHeight="1">
      <c r="A9" s="44" t="s">
        <v>158</v>
      </c>
      <c r="B9" s="5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8" customHeight="1">
      <c r="A10" s="44" t="s">
        <v>159</v>
      </c>
      <c r="B10" s="5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>
      <c r="A11" s="95" t="s">
        <v>58</v>
      </c>
      <c r="B11" s="5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8" customHeight="1">
      <c r="A12" s="76"/>
      <c r="B12" s="5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8"/>
    </row>
    <row r="13" spans="2:15" ht="12.75">
      <c r="B13" s="20"/>
      <c r="C13" s="20"/>
      <c r="D13" s="20"/>
      <c r="E13" s="20"/>
      <c r="F13" s="20"/>
      <c r="G13" s="20"/>
      <c r="H13" s="20"/>
      <c r="I13" s="20"/>
      <c r="J13" s="20"/>
      <c r="K13" s="7"/>
      <c r="L13" s="22"/>
      <c r="M13" s="7"/>
      <c r="N13" s="7"/>
      <c r="O13" s="7"/>
    </row>
    <row r="14" spans="1:15" ht="12.75">
      <c r="A14" s="190" t="s">
        <v>184</v>
      </c>
      <c r="B14" s="7"/>
      <c r="C14" s="15"/>
      <c r="D14" s="15"/>
      <c r="E14" s="7"/>
      <c r="F14" s="22"/>
      <c r="G14" s="22"/>
      <c r="H14" s="22"/>
      <c r="I14" s="22"/>
      <c r="J14" s="248" t="s">
        <v>15</v>
      </c>
      <c r="K14" s="239"/>
      <c r="L14" s="239"/>
      <c r="M14" s="239"/>
      <c r="N14" s="239"/>
      <c r="O14" s="45"/>
    </row>
    <row r="15" spans="1:15" ht="13.5" thickBot="1">
      <c r="A15" s="17"/>
      <c r="B15" s="16"/>
      <c r="C15" s="17"/>
      <c r="D15" s="17"/>
      <c r="E15" s="16"/>
      <c r="F15" s="18"/>
      <c r="G15" s="18"/>
      <c r="H15" s="24"/>
      <c r="I15" s="32"/>
      <c r="J15" s="249"/>
      <c r="K15" s="249"/>
      <c r="L15" s="249"/>
      <c r="M15" s="249"/>
      <c r="N15" s="249"/>
      <c r="O15" s="249"/>
    </row>
    <row r="16" spans="1:15" ht="12.75" customHeight="1">
      <c r="A16" s="250" t="s">
        <v>5</v>
      </c>
      <c r="B16" s="261" t="s">
        <v>1</v>
      </c>
      <c r="C16" s="236" t="s">
        <v>2</v>
      </c>
      <c r="D16" s="236" t="s">
        <v>9</v>
      </c>
      <c r="E16" s="238" t="s">
        <v>3</v>
      </c>
      <c r="F16" s="238"/>
      <c r="G16" s="238"/>
      <c r="H16" s="238"/>
      <c r="I16" s="238"/>
      <c r="J16" s="238"/>
      <c r="K16" s="238" t="s">
        <v>4</v>
      </c>
      <c r="L16" s="238"/>
      <c r="M16" s="238"/>
      <c r="N16" s="238"/>
      <c r="O16" s="240" t="s">
        <v>20</v>
      </c>
    </row>
    <row r="17" spans="1:15" ht="60.75" thickBot="1">
      <c r="A17" s="251"/>
      <c r="B17" s="268"/>
      <c r="C17" s="237"/>
      <c r="D17" s="237"/>
      <c r="E17" s="3" t="s">
        <v>6</v>
      </c>
      <c r="F17" s="3" t="s">
        <v>14</v>
      </c>
      <c r="G17" s="3" t="s">
        <v>16</v>
      </c>
      <c r="H17" s="3" t="s">
        <v>17</v>
      </c>
      <c r="I17" s="3" t="s">
        <v>18</v>
      </c>
      <c r="J17" s="3" t="s">
        <v>19</v>
      </c>
      <c r="K17" s="3" t="s">
        <v>7</v>
      </c>
      <c r="L17" s="3" t="s">
        <v>16</v>
      </c>
      <c r="M17" s="3" t="s">
        <v>17</v>
      </c>
      <c r="N17" s="3" t="s">
        <v>18</v>
      </c>
      <c r="O17" s="241"/>
    </row>
    <row r="18" spans="1:15" ht="13.5" thickBot="1">
      <c r="A18" s="41">
        <v>1</v>
      </c>
      <c r="B18" s="42">
        <v>2</v>
      </c>
      <c r="C18" s="42">
        <v>3</v>
      </c>
      <c r="D18" s="42">
        <v>4</v>
      </c>
      <c r="E18" s="42">
        <v>5</v>
      </c>
      <c r="F18" s="42">
        <v>6</v>
      </c>
      <c r="G18" s="42">
        <v>7</v>
      </c>
      <c r="H18" s="42">
        <v>8</v>
      </c>
      <c r="I18" s="42">
        <v>9</v>
      </c>
      <c r="J18" s="42">
        <v>10</v>
      </c>
      <c r="K18" s="42">
        <v>11</v>
      </c>
      <c r="L18" s="42">
        <v>12</v>
      </c>
      <c r="M18" s="42">
        <v>13</v>
      </c>
      <c r="N18" s="42">
        <v>14</v>
      </c>
      <c r="O18" s="43">
        <v>15</v>
      </c>
    </row>
    <row r="19" spans="1:15" ht="12.75">
      <c r="A19" s="87"/>
      <c r="B19" s="88"/>
      <c r="C19" s="88"/>
      <c r="D19" s="88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1"/>
    </row>
    <row r="20" spans="1:15" ht="21.75" customHeight="1">
      <c r="A20" s="105">
        <f aca="true" t="shared" si="0" ref="A20:A78">A19+1</f>
        <v>1</v>
      </c>
      <c r="B20" s="106" t="s">
        <v>101</v>
      </c>
      <c r="C20" s="107"/>
      <c r="D20" s="107"/>
      <c r="E20" s="68"/>
      <c r="F20" s="69"/>
      <c r="G20" s="70"/>
      <c r="H20" s="69"/>
      <c r="I20" s="69"/>
      <c r="J20" s="71"/>
      <c r="K20" s="71"/>
      <c r="L20" s="71"/>
      <c r="M20" s="71"/>
      <c r="N20" s="71"/>
      <c r="O20" s="72"/>
    </row>
    <row r="21" spans="1:15" ht="21.75" customHeight="1">
      <c r="A21" s="105">
        <f t="shared" si="0"/>
        <v>2</v>
      </c>
      <c r="B21" s="106" t="s">
        <v>188</v>
      </c>
      <c r="C21" s="107"/>
      <c r="D21" s="107"/>
      <c r="E21" s="68"/>
      <c r="F21" s="69"/>
      <c r="G21" s="70"/>
      <c r="H21" s="69"/>
      <c r="I21" s="69"/>
      <c r="J21" s="71"/>
      <c r="K21" s="71"/>
      <c r="L21" s="71"/>
      <c r="M21" s="71"/>
      <c r="N21" s="71"/>
      <c r="O21" s="72"/>
    </row>
    <row r="22" spans="1:15" ht="28.5" customHeight="1">
      <c r="A22" s="105">
        <f t="shared" si="0"/>
        <v>3</v>
      </c>
      <c r="B22" s="106" t="s">
        <v>62</v>
      </c>
      <c r="C22" s="107"/>
      <c r="D22" s="195"/>
      <c r="E22" s="68"/>
      <c r="F22" s="69"/>
      <c r="G22" s="70"/>
      <c r="H22" s="69"/>
      <c r="I22" s="69"/>
      <c r="J22" s="71"/>
      <c r="K22" s="71"/>
      <c r="L22" s="71"/>
      <c r="M22" s="71"/>
      <c r="N22" s="71"/>
      <c r="O22" s="72"/>
    </row>
    <row r="23" spans="1:15" ht="28.5" customHeight="1">
      <c r="A23" s="105">
        <f t="shared" si="0"/>
        <v>4</v>
      </c>
      <c r="B23" s="120" t="s">
        <v>99</v>
      </c>
      <c r="C23" s="92" t="s">
        <v>25</v>
      </c>
      <c r="D23" s="66">
        <v>1</v>
      </c>
      <c r="E23" s="67"/>
      <c r="F23" s="67"/>
      <c r="G23" s="113"/>
      <c r="H23" s="67"/>
      <c r="I23" s="67"/>
      <c r="J23" s="71"/>
      <c r="K23" s="71">
        <f aca="true" t="shared" si="1" ref="K23:K31">ROUND((E23*D23),2)</f>
        <v>0</v>
      </c>
      <c r="L23" s="71">
        <f aca="true" t="shared" si="2" ref="L23:L31">ROUND((G23*D23),2)</f>
        <v>0</v>
      </c>
      <c r="M23" s="71">
        <f aca="true" t="shared" si="3" ref="M23:M31">ROUND((H23*D23),2)</f>
        <v>0</v>
      </c>
      <c r="N23" s="71">
        <f aca="true" t="shared" si="4" ref="N23:N31">ROUND((I23*D23),2)</f>
        <v>0</v>
      </c>
      <c r="O23" s="72">
        <f aca="true" t="shared" si="5" ref="O23:O31">ROUND(SUM(L23+M23+N23),2)</f>
        <v>0</v>
      </c>
    </row>
    <row r="24" spans="1:15" ht="28.5" customHeight="1">
      <c r="A24" s="105">
        <f t="shared" si="0"/>
        <v>5</v>
      </c>
      <c r="B24" s="120" t="s">
        <v>102</v>
      </c>
      <c r="C24" s="92" t="s">
        <v>21</v>
      </c>
      <c r="D24" s="66">
        <v>5.2</v>
      </c>
      <c r="E24" s="67"/>
      <c r="F24" s="67"/>
      <c r="G24" s="113"/>
      <c r="H24" s="67"/>
      <c r="I24" s="67"/>
      <c r="J24" s="71"/>
      <c r="K24" s="71">
        <f t="shared" si="1"/>
        <v>0</v>
      </c>
      <c r="L24" s="71">
        <f t="shared" si="2"/>
        <v>0</v>
      </c>
      <c r="M24" s="71">
        <f t="shared" si="3"/>
        <v>0</v>
      </c>
      <c r="N24" s="71">
        <f t="shared" si="4"/>
        <v>0</v>
      </c>
      <c r="O24" s="72">
        <f t="shared" si="5"/>
        <v>0</v>
      </c>
    </row>
    <row r="25" spans="1:15" ht="28.5" customHeight="1">
      <c r="A25" s="105">
        <f t="shared" si="0"/>
        <v>6</v>
      </c>
      <c r="B25" s="107" t="s">
        <v>63</v>
      </c>
      <c r="C25" s="92" t="s">
        <v>39</v>
      </c>
      <c r="D25" s="66">
        <v>1</v>
      </c>
      <c r="E25" s="68"/>
      <c r="F25" s="67"/>
      <c r="G25" s="70"/>
      <c r="H25" s="69"/>
      <c r="I25" s="69"/>
      <c r="J25" s="71"/>
      <c r="K25" s="71">
        <f t="shared" si="1"/>
        <v>0</v>
      </c>
      <c r="L25" s="71">
        <f t="shared" si="2"/>
        <v>0</v>
      </c>
      <c r="M25" s="71">
        <f t="shared" si="3"/>
        <v>0</v>
      </c>
      <c r="N25" s="71">
        <f t="shared" si="4"/>
        <v>0</v>
      </c>
      <c r="O25" s="72">
        <f t="shared" si="5"/>
        <v>0</v>
      </c>
    </row>
    <row r="26" spans="1:15" ht="33" customHeight="1">
      <c r="A26" s="105">
        <f t="shared" si="0"/>
        <v>7</v>
      </c>
      <c r="B26" s="121" t="s">
        <v>103</v>
      </c>
      <c r="C26" s="92" t="s">
        <v>38</v>
      </c>
      <c r="D26" s="67">
        <v>1</v>
      </c>
      <c r="E26" s="67"/>
      <c r="F26" s="67"/>
      <c r="G26" s="70"/>
      <c r="H26" s="67"/>
      <c r="I26" s="67"/>
      <c r="J26" s="71"/>
      <c r="K26" s="71">
        <f t="shared" si="1"/>
        <v>0</v>
      </c>
      <c r="L26" s="71">
        <f t="shared" si="2"/>
        <v>0</v>
      </c>
      <c r="M26" s="71">
        <f t="shared" si="3"/>
        <v>0</v>
      </c>
      <c r="N26" s="71">
        <f t="shared" si="4"/>
        <v>0</v>
      </c>
      <c r="O26" s="72">
        <f t="shared" si="5"/>
        <v>0</v>
      </c>
    </row>
    <row r="27" spans="1:15" ht="46.5" customHeight="1">
      <c r="A27" s="105">
        <f t="shared" si="0"/>
        <v>8</v>
      </c>
      <c r="B27" s="120" t="s">
        <v>161</v>
      </c>
      <c r="C27" s="92" t="s">
        <v>27</v>
      </c>
      <c r="D27" s="66">
        <v>24.2</v>
      </c>
      <c r="E27" s="67"/>
      <c r="F27" s="67"/>
      <c r="G27" s="113"/>
      <c r="H27" s="67"/>
      <c r="I27" s="67"/>
      <c r="J27" s="71"/>
      <c r="K27" s="112">
        <f t="shared" si="1"/>
        <v>0</v>
      </c>
      <c r="L27" s="71">
        <f t="shared" si="2"/>
        <v>0</v>
      </c>
      <c r="M27" s="71">
        <f t="shared" si="3"/>
        <v>0</v>
      </c>
      <c r="N27" s="71">
        <f t="shared" si="4"/>
        <v>0</v>
      </c>
      <c r="O27" s="72">
        <f t="shared" si="5"/>
        <v>0</v>
      </c>
    </row>
    <row r="28" spans="1:17" ht="35.25" customHeight="1">
      <c r="A28" s="105">
        <f t="shared" si="0"/>
        <v>9</v>
      </c>
      <c r="B28" s="120" t="s">
        <v>170</v>
      </c>
      <c r="C28" s="92" t="s">
        <v>26</v>
      </c>
      <c r="D28" s="68">
        <v>7.5</v>
      </c>
      <c r="E28" s="67"/>
      <c r="F28" s="67"/>
      <c r="G28" s="67"/>
      <c r="H28" s="196"/>
      <c r="I28" s="67"/>
      <c r="J28" s="71"/>
      <c r="K28" s="71">
        <f t="shared" si="1"/>
        <v>0</v>
      </c>
      <c r="L28" s="71">
        <f t="shared" si="2"/>
        <v>0</v>
      </c>
      <c r="M28" s="71">
        <f t="shared" si="3"/>
        <v>0</v>
      </c>
      <c r="N28" s="71">
        <f t="shared" si="4"/>
        <v>0</v>
      </c>
      <c r="O28" s="72">
        <f t="shared" si="5"/>
        <v>0</v>
      </c>
      <c r="Q28" s="193"/>
    </row>
    <row r="29" spans="1:15" ht="28.5" customHeight="1">
      <c r="A29" s="105">
        <f t="shared" si="0"/>
        <v>10</v>
      </c>
      <c r="B29" s="122" t="s">
        <v>30</v>
      </c>
      <c r="C29" s="92" t="s">
        <v>25</v>
      </c>
      <c r="D29" s="68">
        <v>1</v>
      </c>
      <c r="E29" s="67"/>
      <c r="F29" s="67"/>
      <c r="G29" s="67"/>
      <c r="H29" s="196"/>
      <c r="I29" s="67"/>
      <c r="J29" s="71"/>
      <c r="K29" s="71">
        <f t="shared" si="1"/>
        <v>0</v>
      </c>
      <c r="L29" s="71">
        <f t="shared" si="2"/>
        <v>0</v>
      </c>
      <c r="M29" s="71">
        <f t="shared" si="3"/>
        <v>0</v>
      </c>
      <c r="N29" s="71">
        <f t="shared" si="4"/>
        <v>0</v>
      </c>
      <c r="O29" s="72">
        <f t="shared" si="5"/>
        <v>0</v>
      </c>
    </row>
    <row r="30" spans="1:15" ht="28.5" customHeight="1">
      <c r="A30" s="105">
        <f t="shared" si="0"/>
        <v>11</v>
      </c>
      <c r="B30" s="106" t="s">
        <v>64</v>
      </c>
      <c r="C30" s="92"/>
      <c r="D30" s="68"/>
      <c r="E30" s="67"/>
      <c r="F30" s="67"/>
      <c r="G30" s="69"/>
      <c r="H30" s="196"/>
      <c r="I30" s="67"/>
      <c r="J30" s="71"/>
      <c r="K30" s="71"/>
      <c r="L30" s="71"/>
      <c r="M30" s="71"/>
      <c r="N30" s="71"/>
      <c r="O30" s="72"/>
    </row>
    <row r="31" spans="1:15" ht="61.5" customHeight="1">
      <c r="A31" s="105">
        <f t="shared" si="0"/>
        <v>12</v>
      </c>
      <c r="B31" s="180" t="s">
        <v>162</v>
      </c>
      <c r="C31" s="123" t="s">
        <v>27</v>
      </c>
      <c r="D31" s="67">
        <v>8.7</v>
      </c>
      <c r="E31" s="67"/>
      <c r="F31" s="67"/>
      <c r="G31" s="113"/>
      <c r="H31" s="67"/>
      <c r="I31" s="67"/>
      <c r="J31" s="71"/>
      <c r="K31" s="71">
        <f t="shared" si="1"/>
        <v>0</v>
      </c>
      <c r="L31" s="71">
        <f t="shared" si="2"/>
        <v>0</v>
      </c>
      <c r="M31" s="71">
        <f t="shared" si="3"/>
        <v>0</v>
      </c>
      <c r="N31" s="71">
        <f t="shared" si="4"/>
        <v>0</v>
      </c>
      <c r="O31" s="72">
        <f t="shared" si="5"/>
        <v>0</v>
      </c>
    </row>
    <row r="32" spans="1:15" ht="28.5" customHeight="1">
      <c r="A32" s="105">
        <f t="shared" si="0"/>
        <v>13</v>
      </c>
      <c r="B32" s="106" t="s">
        <v>113</v>
      </c>
      <c r="C32" s="107"/>
      <c r="D32" s="195"/>
      <c r="E32" s="68"/>
      <c r="F32" s="67"/>
      <c r="G32" s="70"/>
      <c r="H32" s="69"/>
      <c r="I32" s="69"/>
      <c r="J32" s="71"/>
      <c r="K32" s="71"/>
      <c r="L32" s="71"/>
      <c r="M32" s="71"/>
      <c r="N32" s="71"/>
      <c r="O32" s="72"/>
    </row>
    <row r="33" spans="1:15" ht="45.75" customHeight="1">
      <c r="A33" s="105">
        <f t="shared" si="0"/>
        <v>14</v>
      </c>
      <c r="B33" s="120" t="s">
        <v>96</v>
      </c>
      <c r="C33" s="92" t="s">
        <v>27</v>
      </c>
      <c r="D33" s="66">
        <v>62.9</v>
      </c>
      <c r="E33" s="66"/>
      <c r="F33" s="67"/>
      <c r="G33" s="66"/>
      <c r="H33" s="67"/>
      <c r="I33" s="66"/>
      <c r="J33" s="71"/>
      <c r="K33" s="71">
        <f aca="true" t="shared" si="6" ref="K33:K45">ROUND((E33*D33),2)</f>
        <v>0</v>
      </c>
      <c r="L33" s="71">
        <f aca="true" t="shared" si="7" ref="L33:L45">ROUND((G33*D33),2)</f>
        <v>0</v>
      </c>
      <c r="M33" s="71">
        <f aca="true" t="shared" si="8" ref="M33:M45">ROUND((H33*D33),2)</f>
        <v>0</v>
      </c>
      <c r="N33" s="71">
        <f aca="true" t="shared" si="9" ref="N33:N45">ROUND((I33*D33),2)</f>
        <v>0</v>
      </c>
      <c r="O33" s="72">
        <f aca="true" t="shared" si="10" ref="O33:O45">ROUND(SUM(L33+M33+N33),2)</f>
        <v>0</v>
      </c>
    </row>
    <row r="34" spans="1:15" ht="54" customHeight="1">
      <c r="A34" s="105">
        <f t="shared" si="0"/>
        <v>15</v>
      </c>
      <c r="B34" s="107" t="s">
        <v>97</v>
      </c>
      <c r="C34" s="67" t="s">
        <v>34</v>
      </c>
      <c r="D34" s="67">
        <v>44.85</v>
      </c>
      <c r="E34" s="194"/>
      <c r="F34" s="67"/>
      <c r="G34" s="70"/>
      <c r="H34" s="69"/>
      <c r="I34" s="69"/>
      <c r="J34" s="71"/>
      <c r="K34" s="71">
        <f t="shared" si="6"/>
        <v>0</v>
      </c>
      <c r="L34" s="71">
        <f t="shared" si="7"/>
        <v>0</v>
      </c>
      <c r="M34" s="71">
        <f t="shared" si="8"/>
        <v>0</v>
      </c>
      <c r="N34" s="71">
        <f t="shared" si="9"/>
        <v>0</v>
      </c>
      <c r="O34" s="72">
        <f t="shared" si="10"/>
        <v>0</v>
      </c>
    </row>
    <row r="35" spans="1:15" ht="28.5" customHeight="1">
      <c r="A35" s="105">
        <f t="shared" si="0"/>
        <v>16</v>
      </c>
      <c r="B35" s="124" t="s">
        <v>35</v>
      </c>
      <c r="C35" s="125" t="s">
        <v>22</v>
      </c>
      <c r="D35" s="126">
        <f>D34*0.2</f>
        <v>8.97</v>
      </c>
      <c r="E35" s="194"/>
      <c r="F35" s="67"/>
      <c r="G35" s="70"/>
      <c r="H35" s="69"/>
      <c r="I35" s="69"/>
      <c r="J35" s="71"/>
      <c r="K35" s="71">
        <f t="shared" si="6"/>
        <v>0</v>
      </c>
      <c r="L35" s="71">
        <f t="shared" si="7"/>
        <v>0</v>
      </c>
      <c r="M35" s="71">
        <f t="shared" si="8"/>
        <v>0</v>
      </c>
      <c r="N35" s="71">
        <f t="shared" si="9"/>
        <v>0</v>
      </c>
      <c r="O35" s="72">
        <f t="shared" si="10"/>
        <v>0</v>
      </c>
    </row>
    <row r="36" spans="1:15" ht="28.5" customHeight="1">
      <c r="A36" s="105">
        <f t="shared" si="0"/>
        <v>17</v>
      </c>
      <c r="B36" s="124" t="s">
        <v>90</v>
      </c>
      <c r="C36" s="125" t="s">
        <v>23</v>
      </c>
      <c r="D36" s="126">
        <f>D34*16</f>
        <v>717.6</v>
      </c>
      <c r="E36" s="67"/>
      <c r="F36" s="67"/>
      <c r="G36" s="70"/>
      <c r="H36" s="127"/>
      <c r="I36" s="127"/>
      <c r="J36" s="71"/>
      <c r="K36" s="71">
        <f t="shared" si="6"/>
        <v>0</v>
      </c>
      <c r="L36" s="71">
        <f t="shared" si="7"/>
        <v>0</v>
      </c>
      <c r="M36" s="71">
        <f t="shared" si="8"/>
        <v>0</v>
      </c>
      <c r="N36" s="71">
        <f t="shared" si="9"/>
        <v>0</v>
      </c>
      <c r="O36" s="72">
        <f t="shared" si="10"/>
        <v>0</v>
      </c>
    </row>
    <row r="37" spans="1:15" ht="28.5" customHeight="1">
      <c r="A37" s="105">
        <f t="shared" si="0"/>
        <v>18</v>
      </c>
      <c r="B37" s="128" t="s">
        <v>40</v>
      </c>
      <c r="C37" s="92" t="s">
        <v>21</v>
      </c>
      <c r="D37" s="66">
        <f>D34*0.65</f>
        <v>29.152500000000003</v>
      </c>
      <c r="E37" s="197"/>
      <c r="F37" s="67"/>
      <c r="G37" s="70"/>
      <c r="H37" s="67"/>
      <c r="I37" s="69"/>
      <c r="J37" s="71"/>
      <c r="K37" s="71">
        <f>ROUND((E37*D37),2)</f>
        <v>0</v>
      </c>
      <c r="L37" s="71">
        <f>ROUND((G37*D37),2)</f>
        <v>0</v>
      </c>
      <c r="M37" s="71">
        <f>ROUND((H37*D37),2)</f>
        <v>0</v>
      </c>
      <c r="N37" s="71">
        <f>ROUND((I37*D37),2)</f>
        <v>0</v>
      </c>
      <c r="O37" s="72">
        <f>ROUND(SUM(L37+M37+N37),2)</f>
        <v>0</v>
      </c>
    </row>
    <row r="38" spans="1:15" ht="28.5" customHeight="1">
      <c r="A38" s="105">
        <f t="shared" si="0"/>
        <v>19</v>
      </c>
      <c r="B38" s="129" t="s">
        <v>66</v>
      </c>
      <c r="C38" s="108" t="s">
        <v>27</v>
      </c>
      <c r="D38" s="66">
        <f>D34*1.1</f>
        <v>49.33500000000001</v>
      </c>
      <c r="E38" s="194"/>
      <c r="F38" s="67"/>
      <c r="G38" s="70"/>
      <c r="H38" s="69"/>
      <c r="I38" s="69"/>
      <c r="J38" s="71"/>
      <c r="K38" s="71">
        <f t="shared" si="6"/>
        <v>0</v>
      </c>
      <c r="L38" s="71">
        <f t="shared" si="7"/>
        <v>0</v>
      </c>
      <c r="M38" s="71">
        <f t="shared" si="8"/>
        <v>0</v>
      </c>
      <c r="N38" s="71">
        <f t="shared" si="9"/>
        <v>0</v>
      </c>
      <c r="O38" s="72">
        <f t="shared" si="10"/>
        <v>0</v>
      </c>
    </row>
    <row r="39" spans="1:15" ht="40.5" customHeight="1">
      <c r="A39" s="105">
        <f t="shared" si="0"/>
        <v>20</v>
      </c>
      <c r="B39" s="107" t="s">
        <v>114</v>
      </c>
      <c r="C39" s="67" t="s">
        <v>34</v>
      </c>
      <c r="D39" s="66">
        <v>62.9</v>
      </c>
      <c r="E39" s="194"/>
      <c r="F39" s="67"/>
      <c r="G39" s="70"/>
      <c r="H39" s="69"/>
      <c r="I39" s="69"/>
      <c r="J39" s="71"/>
      <c r="K39" s="71">
        <f>ROUND((E39*D39),2)</f>
        <v>0</v>
      </c>
      <c r="L39" s="71">
        <f>ROUND((G39*D39),2)</f>
        <v>0</v>
      </c>
      <c r="M39" s="71">
        <f>ROUND((H39*D39),2)</f>
        <v>0</v>
      </c>
      <c r="N39" s="71">
        <f>ROUND((I39*D39),2)</f>
        <v>0</v>
      </c>
      <c r="O39" s="72">
        <f>ROUND(SUM(L39+M39+N39),2)</f>
        <v>0</v>
      </c>
    </row>
    <row r="40" spans="1:15" ht="28.5" customHeight="1">
      <c r="A40" s="105">
        <f t="shared" si="0"/>
        <v>21</v>
      </c>
      <c r="B40" s="130" t="s">
        <v>91</v>
      </c>
      <c r="C40" s="125" t="s">
        <v>22</v>
      </c>
      <c r="D40" s="126">
        <f>D39*0.15</f>
        <v>9.434999999999999</v>
      </c>
      <c r="E40" s="194"/>
      <c r="F40" s="67"/>
      <c r="G40" s="70"/>
      <c r="H40" s="69"/>
      <c r="I40" s="69"/>
      <c r="J40" s="71"/>
      <c r="K40" s="71">
        <f>ROUND((E40*D40),2)</f>
        <v>0</v>
      </c>
      <c r="L40" s="71">
        <f>ROUND((G40*D40),2)</f>
        <v>0</v>
      </c>
      <c r="M40" s="71">
        <f>ROUND((H40*D40),2)</f>
        <v>0</v>
      </c>
      <c r="N40" s="71">
        <f>ROUND((I40*D40),2)</f>
        <v>0</v>
      </c>
      <c r="O40" s="72">
        <f>ROUND(SUM(L40+M40+N40),2)</f>
        <v>0</v>
      </c>
    </row>
    <row r="41" spans="1:15" ht="28.5" customHeight="1">
      <c r="A41" s="105">
        <f t="shared" si="0"/>
        <v>22</v>
      </c>
      <c r="B41" s="130" t="s">
        <v>36</v>
      </c>
      <c r="C41" s="123" t="s">
        <v>23</v>
      </c>
      <c r="D41" s="66">
        <f>D39*3.6</f>
        <v>226.44</v>
      </c>
      <c r="E41" s="198"/>
      <c r="F41" s="67"/>
      <c r="G41" s="66"/>
      <c r="H41" s="196"/>
      <c r="I41" s="66"/>
      <c r="J41" s="71"/>
      <c r="K41" s="71">
        <f>ROUND((E41*D41),2)</f>
        <v>0</v>
      </c>
      <c r="L41" s="71">
        <f>ROUND((G41*D41),2)</f>
        <v>0</v>
      </c>
      <c r="M41" s="71">
        <f>ROUND((H41*D41),2)</f>
        <v>0</v>
      </c>
      <c r="N41" s="71">
        <f>ROUND((I41*D41),2)</f>
        <v>0</v>
      </c>
      <c r="O41" s="72">
        <f>ROUND(SUM(L41+M41+N41),2)</f>
        <v>0</v>
      </c>
    </row>
    <row r="42" spans="1:15" ht="28.5" customHeight="1">
      <c r="A42" s="105">
        <f t="shared" si="0"/>
        <v>23</v>
      </c>
      <c r="B42" s="122" t="s">
        <v>65</v>
      </c>
      <c r="C42" s="67" t="s">
        <v>34</v>
      </c>
      <c r="D42" s="66">
        <f>D39</f>
        <v>62.9</v>
      </c>
      <c r="E42" s="198"/>
      <c r="F42" s="67"/>
      <c r="G42" s="66"/>
      <c r="H42" s="67"/>
      <c r="I42" s="66"/>
      <c r="J42" s="71"/>
      <c r="K42" s="71">
        <f>ROUND((E42*D42),2)</f>
        <v>0</v>
      </c>
      <c r="L42" s="71">
        <f>ROUND((G42*D42),2)</f>
        <v>0</v>
      </c>
      <c r="M42" s="71">
        <f>ROUND((H42*D42),2)</f>
        <v>0</v>
      </c>
      <c r="N42" s="71">
        <f>ROUND((I42*D42),2)</f>
        <v>0</v>
      </c>
      <c r="O42" s="72">
        <f>ROUND(SUM(L42+M42+N42),2)</f>
        <v>0</v>
      </c>
    </row>
    <row r="43" spans="1:15" ht="28.5" customHeight="1">
      <c r="A43" s="105">
        <f t="shared" si="0"/>
        <v>24</v>
      </c>
      <c r="B43" s="109" t="s">
        <v>93</v>
      </c>
      <c r="C43" s="108" t="s">
        <v>27</v>
      </c>
      <c r="D43" s="66">
        <f>D39</f>
        <v>62.9</v>
      </c>
      <c r="E43" s="194"/>
      <c r="F43" s="67"/>
      <c r="G43" s="70"/>
      <c r="H43" s="69"/>
      <c r="I43" s="69"/>
      <c r="J43" s="71"/>
      <c r="K43" s="71">
        <f t="shared" si="6"/>
        <v>0</v>
      </c>
      <c r="L43" s="71">
        <f t="shared" si="7"/>
        <v>0</v>
      </c>
      <c r="M43" s="71">
        <f t="shared" si="8"/>
        <v>0</v>
      </c>
      <c r="N43" s="71">
        <f t="shared" si="9"/>
        <v>0</v>
      </c>
      <c r="O43" s="72">
        <f t="shared" si="10"/>
        <v>0</v>
      </c>
    </row>
    <row r="44" spans="1:15" ht="28.5" customHeight="1">
      <c r="A44" s="105">
        <f t="shared" si="0"/>
        <v>25</v>
      </c>
      <c r="B44" s="130" t="s">
        <v>92</v>
      </c>
      <c r="C44" s="125" t="s">
        <v>22</v>
      </c>
      <c r="D44" s="126">
        <f>D43*0.15</f>
        <v>9.434999999999999</v>
      </c>
      <c r="E44" s="194"/>
      <c r="F44" s="67"/>
      <c r="G44" s="70"/>
      <c r="H44" s="69"/>
      <c r="I44" s="69"/>
      <c r="J44" s="71"/>
      <c r="K44" s="71">
        <f t="shared" si="6"/>
        <v>0</v>
      </c>
      <c r="L44" s="71">
        <f t="shared" si="7"/>
        <v>0</v>
      </c>
      <c r="M44" s="71">
        <f t="shared" si="8"/>
        <v>0</v>
      </c>
      <c r="N44" s="71">
        <f t="shared" si="9"/>
        <v>0</v>
      </c>
      <c r="O44" s="72">
        <f t="shared" si="10"/>
        <v>0</v>
      </c>
    </row>
    <row r="45" spans="1:15" ht="54.75" customHeight="1">
      <c r="A45" s="105">
        <f t="shared" si="0"/>
        <v>26</v>
      </c>
      <c r="B45" s="109" t="s">
        <v>67</v>
      </c>
      <c r="C45" s="108" t="s">
        <v>27</v>
      </c>
      <c r="D45" s="66">
        <f>D43</f>
        <v>62.9</v>
      </c>
      <c r="E45" s="194"/>
      <c r="F45" s="67"/>
      <c r="G45" s="70"/>
      <c r="H45" s="69"/>
      <c r="I45" s="69"/>
      <c r="J45" s="71"/>
      <c r="K45" s="71">
        <f t="shared" si="6"/>
        <v>0</v>
      </c>
      <c r="L45" s="71">
        <f t="shared" si="7"/>
        <v>0</v>
      </c>
      <c r="M45" s="71">
        <f t="shared" si="8"/>
        <v>0</v>
      </c>
      <c r="N45" s="71">
        <f t="shared" si="9"/>
        <v>0</v>
      </c>
      <c r="O45" s="72">
        <f t="shared" si="10"/>
        <v>0</v>
      </c>
    </row>
    <row r="46" spans="1:15" ht="28.5" customHeight="1">
      <c r="A46" s="105">
        <f t="shared" si="0"/>
        <v>27</v>
      </c>
      <c r="B46" s="106" t="s">
        <v>166</v>
      </c>
      <c r="C46" s="92"/>
      <c r="D46" s="66"/>
      <c r="E46" s="194"/>
      <c r="F46" s="67"/>
      <c r="G46" s="70"/>
      <c r="H46" s="69"/>
      <c r="I46" s="69"/>
      <c r="J46" s="71"/>
      <c r="K46" s="71"/>
      <c r="L46" s="71"/>
      <c r="M46" s="71"/>
      <c r="N46" s="71"/>
      <c r="O46" s="72"/>
    </row>
    <row r="47" spans="1:15" ht="28.5" customHeight="1">
      <c r="A47" s="105">
        <f t="shared" si="0"/>
        <v>28</v>
      </c>
      <c r="B47" s="120" t="s">
        <v>41</v>
      </c>
      <c r="C47" s="66" t="s">
        <v>27</v>
      </c>
      <c r="D47" s="66">
        <v>24.2</v>
      </c>
      <c r="E47" s="66"/>
      <c r="F47" s="67"/>
      <c r="G47" s="66"/>
      <c r="H47" s="67"/>
      <c r="I47" s="66"/>
      <c r="J47" s="71"/>
      <c r="K47" s="71">
        <f aca="true" t="shared" si="11" ref="K47:K63">ROUND((E47*D47),2)</f>
        <v>0</v>
      </c>
      <c r="L47" s="71">
        <f aca="true" t="shared" si="12" ref="L47:L63">ROUND((G47*D47),2)</f>
        <v>0</v>
      </c>
      <c r="M47" s="71">
        <f aca="true" t="shared" si="13" ref="M47:M63">ROUND((H47*D47),2)</f>
        <v>0</v>
      </c>
      <c r="N47" s="71">
        <f aca="true" t="shared" si="14" ref="N47:N63">ROUND((I47*D47),2)</f>
        <v>0</v>
      </c>
      <c r="O47" s="72">
        <f aca="true" t="shared" si="15" ref="O47:O63">ROUND(SUM(L47+M47+N47),2)</f>
        <v>0</v>
      </c>
    </row>
    <row r="48" spans="1:15" ht="28.5" customHeight="1">
      <c r="A48" s="105">
        <f t="shared" si="0"/>
        <v>29</v>
      </c>
      <c r="B48" s="122" t="s">
        <v>43</v>
      </c>
      <c r="C48" s="66" t="s">
        <v>27</v>
      </c>
      <c r="D48" s="66">
        <f>D47*1.1</f>
        <v>26.62</v>
      </c>
      <c r="E48" s="66"/>
      <c r="F48" s="67"/>
      <c r="G48" s="67"/>
      <c r="H48" s="67"/>
      <c r="I48" s="67"/>
      <c r="J48" s="71"/>
      <c r="K48" s="71">
        <f t="shared" si="11"/>
        <v>0</v>
      </c>
      <c r="L48" s="71">
        <f t="shared" si="12"/>
        <v>0</v>
      </c>
      <c r="M48" s="71">
        <f t="shared" si="13"/>
        <v>0</v>
      </c>
      <c r="N48" s="71">
        <f t="shared" si="14"/>
        <v>0</v>
      </c>
      <c r="O48" s="72">
        <f t="shared" si="15"/>
        <v>0</v>
      </c>
    </row>
    <row r="49" spans="1:15" ht="28.5" customHeight="1">
      <c r="A49" s="105">
        <f t="shared" si="0"/>
        <v>30</v>
      </c>
      <c r="B49" s="131" t="s">
        <v>104</v>
      </c>
      <c r="C49" s="132" t="s">
        <v>27</v>
      </c>
      <c r="D49" s="66">
        <v>24.2</v>
      </c>
      <c r="E49" s="196"/>
      <c r="F49" s="67"/>
      <c r="G49" s="67"/>
      <c r="H49" s="67"/>
      <c r="I49" s="67"/>
      <c r="J49" s="71"/>
      <c r="K49" s="71">
        <f t="shared" si="11"/>
        <v>0</v>
      </c>
      <c r="L49" s="71">
        <f t="shared" si="12"/>
        <v>0</v>
      </c>
      <c r="M49" s="71">
        <f t="shared" si="13"/>
        <v>0</v>
      </c>
      <c r="N49" s="71">
        <f t="shared" si="14"/>
        <v>0</v>
      </c>
      <c r="O49" s="72">
        <f t="shared" si="15"/>
        <v>0</v>
      </c>
    </row>
    <row r="50" spans="1:15" ht="28.5" customHeight="1">
      <c r="A50" s="105">
        <f t="shared" si="0"/>
        <v>31</v>
      </c>
      <c r="B50" s="133" t="s">
        <v>105</v>
      </c>
      <c r="C50" s="134" t="s">
        <v>27</v>
      </c>
      <c r="D50" s="66">
        <v>24.2</v>
      </c>
      <c r="E50" s="66"/>
      <c r="F50" s="67"/>
      <c r="G50" s="66"/>
      <c r="H50" s="67"/>
      <c r="I50" s="66"/>
      <c r="J50" s="71"/>
      <c r="K50" s="71">
        <f t="shared" si="11"/>
        <v>0</v>
      </c>
      <c r="L50" s="71">
        <f t="shared" si="12"/>
        <v>0</v>
      </c>
      <c r="M50" s="71">
        <f t="shared" si="13"/>
        <v>0</v>
      </c>
      <c r="N50" s="71">
        <f t="shared" si="14"/>
        <v>0</v>
      </c>
      <c r="O50" s="72">
        <f t="shared" si="15"/>
        <v>0</v>
      </c>
    </row>
    <row r="51" spans="1:15" ht="28.5" customHeight="1">
      <c r="A51" s="105">
        <f t="shared" si="0"/>
        <v>32</v>
      </c>
      <c r="B51" s="122" t="s">
        <v>106</v>
      </c>
      <c r="C51" s="66" t="s">
        <v>27</v>
      </c>
      <c r="D51" s="66">
        <f>D50*1.05</f>
        <v>25.41</v>
      </c>
      <c r="E51" s="68"/>
      <c r="F51" s="67"/>
      <c r="G51" s="113"/>
      <c r="H51" s="196"/>
      <c r="I51" s="67"/>
      <c r="J51" s="71"/>
      <c r="K51" s="71">
        <f t="shared" si="11"/>
        <v>0</v>
      </c>
      <c r="L51" s="71">
        <f t="shared" si="12"/>
        <v>0</v>
      </c>
      <c r="M51" s="71">
        <f t="shared" si="13"/>
        <v>0</v>
      </c>
      <c r="N51" s="71">
        <f t="shared" si="14"/>
        <v>0</v>
      </c>
      <c r="O51" s="72">
        <f t="shared" si="15"/>
        <v>0</v>
      </c>
    </row>
    <row r="52" spans="1:15" ht="28.5" customHeight="1">
      <c r="A52" s="105">
        <f t="shared" si="0"/>
        <v>33</v>
      </c>
      <c r="B52" s="122" t="s">
        <v>42</v>
      </c>
      <c r="C52" s="66" t="s">
        <v>21</v>
      </c>
      <c r="D52" s="66">
        <f>D51*0.85</f>
        <v>21.598499999999998</v>
      </c>
      <c r="E52" s="66"/>
      <c r="F52" s="67"/>
      <c r="G52" s="67"/>
      <c r="H52" s="67"/>
      <c r="I52" s="67"/>
      <c r="J52" s="71"/>
      <c r="K52" s="71">
        <f t="shared" si="11"/>
        <v>0</v>
      </c>
      <c r="L52" s="71">
        <f t="shared" si="12"/>
        <v>0</v>
      </c>
      <c r="M52" s="71">
        <f t="shared" si="13"/>
        <v>0</v>
      </c>
      <c r="N52" s="71">
        <f t="shared" si="14"/>
        <v>0</v>
      </c>
      <c r="O52" s="72">
        <f t="shared" si="15"/>
        <v>0</v>
      </c>
    </row>
    <row r="53" spans="1:15" ht="28.5" customHeight="1">
      <c r="A53" s="105">
        <f t="shared" si="0"/>
        <v>34</v>
      </c>
      <c r="B53" s="120" t="s">
        <v>142</v>
      </c>
      <c r="C53" s="66" t="s">
        <v>27</v>
      </c>
      <c r="D53" s="66">
        <v>24.2</v>
      </c>
      <c r="E53" s="199"/>
      <c r="F53" s="67"/>
      <c r="G53" s="67"/>
      <c r="H53" s="67"/>
      <c r="I53" s="67"/>
      <c r="J53" s="71"/>
      <c r="K53" s="71">
        <f t="shared" si="11"/>
        <v>0</v>
      </c>
      <c r="L53" s="71">
        <f t="shared" si="12"/>
        <v>0</v>
      </c>
      <c r="M53" s="71">
        <f t="shared" si="13"/>
        <v>0</v>
      </c>
      <c r="N53" s="71">
        <f t="shared" si="14"/>
        <v>0</v>
      </c>
      <c r="O53" s="72">
        <f t="shared" si="15"/>
        <v>0</v>
      </c>
    </row>
    <row r="54" spans="1:15" ht="28.5" customHeight="1">
      <c r="A54" s="105"/>
      <c r="B54" s="122" t="s">
        <v>144</v>
      </c>
      <c r="C54" s="92" t="s">
        <v>26</v>
      </c>
      <c r="D54" s="66">
        <f>D53*0.06*1.05</f>
        <v>1.5246</v>
      </c>
      <c r="E54" s="199"/>
      <c r="F54" s="67"/>
      <c r="G54" s="67"/>
      <c r="H54" s="67"/>
      <c r="I54" s="67"/>
      <c r="J54" s="71"/>
      <c r="K54" s="71">
        <f>ROUND((E54*D54),2)</f>
        <v>0</v>
      </c>
      <c r="L54" s="71">
        <f>ROUND((G54*D54),2)</f>
        <v>0</v>
      </c>
      <c r="M54" s="71">
        <f>ROUND((H54*D54),2)</f>
        <v>0</v>
      </c>
      <c r="N54" s="71">
        <f>ROUND((I54*D54),2)</f>
        <v>0</v>
      </c>
      <c r="O54" s="72">
        <f>ROUND(SUM(L54+M54+N54),2)</f>
        <v>0</v>
      </c>
    </row>
    <row r="55" spans="1:15" ht="28.5" customHeight="1">
      <c r="A55" s="105"/>
      <c r="B55" s="122" t="s">
        <v>143</v>
      </c>
      <c r="C55" s="92" t="s">
        <v>27</v>
      </c>
      <c r="D55" s="66">
        <f>D52</f>
        <v>21.598499999999998</v>
      </c>
      <c r="E55" s="127"/>
      <c r="F55" s="67"/>
      <c r="G55" s="67"/>
      <c r="H55" s="67"/>
      <c r="I55" s="67"/>
      <c r="J55" s="71"/>
      <c r="K55" s="71">
        <f>ROUND((E55*D55),2)</f>
        <v>0</v>
      </c>
      <c r="L55" s="71">
        <f>ROUND((G55*D55),2)</f>
        <v>0</v>
      </c>
      <c r="M55" s="71">
        <f>ROUND((H55*D55),2)</f>
        <v>0</v>
      </c>
      <c r="N55" s="71">
        <f>ROUND((I55*D55),2)</f>
        <v>0</v>
      </c>
      <c r="O55" s="72">
        <f>ROUND(SUM(L55+M55+N55),2)</f>
        <v>0</v>
      </c>
    </row>
    <row r="56" spans="1:15" ht="28.5" customHeight="1">
      <c r="A56" s="105">
        <f>A53+1</f>
        <v>35</v>
      </c>
      <c r="B56" s="120" t="s">
        <v>107</v>
      </c>
      <c r="C56" s="92" t="s">
        <v>27</v>
      </c>
      <c r="D56" s="66">
        <v>24.2</v>
      </c>
      <c r="E56" s="67"/>
      <c r="F56" s="67"/>
      <c r="G56" s="67"/>
      <c r="H56" s="67"/>
      <c r="I56" s="67"/>
      <c r="J56" s="71"/>
      <c r="K56" s="71">
        <f t="shared" si="11"/>
        <v>0</v>
      </c>
      <c r="L56" s="71">
        <f t="shared" si="12"/>
        <v>0</v>
      </c>
      <c r="M56" s="71">
        <f t="shared" si="13"/>
        <v>0</v>
      </c>
      <c r="N56" s="71">
        <f t="shared" si="14"/>
        <v>0</v>
      </c>
      <c r="O56" s="72">
        <f t="shared" si="15"/>
        <v>0</v>
      </c>
    </row>
    <row r="57" spans="1:15" ht="28.5" customHeight="1">
      <c r="A57" s="105">
        <f t="shared" si="0"/>
        <v>36</v>
      </c>
      <c r="B57" s="124" t="s">
        <v>29</v>
      </c>
      <c r="C57" s="125" t="s">
        <v>22</v>
      </c>
      <c r="D57" s="126">
        <f>D56*0.35</f>
        <v>8.469999999999999</v>
      </c>
      <c r="E57" s="67"/>
      <c r="F57" s="67"/>
      <c r="G57" s="113"/>
      <c r="H57" s="127"/>
      <c r="I57" s="67"/>
      <c r="J57" s="71"/>
      <c r="K57" s="71">
        <f t="shared" si="11"/>
        <v>0</v>
      </c>
      <c r="L57" s="71">
        <f t="shared" si="12"/>
        <v>0</v>
      </c>
      <c r="M57" s="71">
        <f t="shared" si="13"/>
        <v>0</v>
      </c>
      <c r="N57" s="71">
        <f t="shared" si="14"/>
        <v>0</v>
      </c>
      <c r="O57" s="72">
        <f t="shared" si="15"/>
        <v>0</v>
      </c>
    </row>
    <row r="58" spans="1:15" ht="47.25" customHeight="1">
      <c r="A58" s="105">
        <f t="shared" si="0"/>
        <v>37</v>
      </c>
      <c r="B58" s="107" t="s">
        <v>127</v>
      </c>
      <c r="C58" s="92" t="s">
        <v>27</v>
      </c>
      <c r="D58" s="66">
        <v>24.2</v>
      </c>
      <c r="E58" s="68"/>
      <c r="F58" s="67"/>
      <c r="G58" s="67"/>
      <c r="H58" s="69"/>
      <c r="I58" s="67"/>
      <c r="J58" s="71"/>
      <c r="K58" s="71">
        <f t="shared" si="11"/>
        <v>0</v>
      </c>
      <c r="L58" s="71">
        <f t="shared" si="12"/>
        <v>0</v>
      </c>
      <c r="M58" s="71">
        <f t="shared" si="13"/>
        <v>0</v>
      </c>
      <c r="N58" s="71">
        <f t="shared" si="14"/>
        <v>0</v>
      </c>
      <c r="O58" s="72">
        <f t="shared" si="15"/>
        <v>0</v>
      </c>
    </row>
    <row r="59" spans="1:15" ht="28.5" customHeight="1">
      <c r="A59" s="105">
        <f t="shared" si="0"/>
        <v>38</v>
      </c>
      <c r="B59" s="122" t="s">
        <v>81</v>
      </c>
      <c r="C59" s="92" t="s">
        <v>27</v>
      </c>
      <c r="D59" s="66">
        <f>D58*1.1</f>
        <v>26.62</v>
      </c>
      <c r="E59" s="194"/>
      <c r="F59" s="67"/>
      <c r="G59" s="70"/>
      <c r="H59" s="69"/>
      <c r="I59" s="69"/>
      <c r="J59" s="71"/>
      <c r="K59" s="71">
        <f t="shared" si="11"/>
        <v>0</v>
      </c>
      <c r="L59" s="71">
        <f t="shared" si="12"/>
        <v>0</v>
      </c>
      <c r="M59" s="71">
        <f t="shared" si="13"/>
        <v>0</v>
      </c>
      <c r="N59" s="71">
        <f t="shared" si="14"/>
        <v>0</v>
      </c>
      <c r="O59" s="72">
        <f t="shared" si="15"/>
        <v>0</v>
      </c>
    </row>
    <row r="60" spans="1:15" ht="28.5" customHeight="1">
      <c r="A60" s="105">
        <f t="shared" si="0"/>
        <v>39</v>
      </c>
      <c r="B60" s="122" t="s">
        <v>78</v>
      </c>
      <c r="C60" s="92" t="s">
        <v>23</v>
      </c>
      <c r="D60" s="66">
        <f>D58*5</f>
        <v>121</v>
      </c>
      <c r="E60" s="194"/>
      <c r="F60" s="67"/>
      <c r="G60" s="70"/>
      <c r="H60" s="69"/>
      <c r="I60" s="69"/>
      <c r="J60" s="71"/>
      <c r="K60" s="71">
        <f t="shared" si="11"/>
        <v>0</v>
      </c>
      <c r="L60" s="71">
        <f t="shared" si="12"/>
        <v>0</v>
      </c>
      <c r="M60" s="71">
        <f t="shared" si="13"/>
        <v>0</v>
      </c>
      <c r="N60" s="71">
        <f t="shared" si="14"/>
        <v>0</v>
      </c>
      <c r="O60" s="72">
        <f t="shared" si="15"/>
        <v>0</v>
      </c>
    </row>
    <row r="61" spans="1:15" ht="28.5" customHeight="1">
      <c r="A61" s="105">
        <f t="shared" si="0"/>
        <v>40</v>
      </c>
      <c r="B61" s="122" t="s">
        <v>44</v>
      </c>
      <c r="C61" s="92" t="s">
        <v>23</v>
      </c>
      <c r="D61" s="66">
        <f>D58*0.4</f>
        <v>9.68</v>
      </c>
      <c r="E61" s="194"/>
      <c r="F61" s="67"/>
      <c r="G61" s="70"/>
      <c r="H61" s="69"/>
      <c r="I61" s="69"/>
      <c r="J61" s="71"/>
      <c r="K61" s="71">
        <f t="shared" si="11"/>
        <v>0</v>
      </c>
      <c r="L61" s="71">
        <f t="shared" si="12"/>
        <v>0</v>
      </c>
      <c r="M61" s="71">
        <f t="shared" si="13"/>
        <v>0</v>
      </c>
      <c r="N61" s="71">
        <f t="shared" si="14"/>
        <v>0</v>
      </c>
      <c r="O61" s="72">
        <f t="shared" si="15"/>
        <v>0</v>
      </c>
    </row>
    <row r="62" spans="1:15" ht="28.5" customHeight="1">
      <c r="A62" s="105">
        <f t="shared" si="0"/>
        <v>41</v>
      </c>
      <c r="B62" s="130" t="s">
        <v>45</v>
      </c>
      <c r="C62" s="123" t="s">
        <v>46</v>
      </c>
      <c r="D62" s="67">
        <f>D58*0.055</f>
        <v>1.331</v>
      </c>
      <c r="E62" s="194"/>
      <c r="F62" s="67"/>
      <c r="G62" s="70"/>
      <c r="H62" s="69"/>
      <c r="I62" s="69"/>
      <c r="J62" s="71"/>
      <c r="K62" s="71">
        <f t="shared" si="11"/>
        <v>0</v>
      </c>
      <c r="L62" s="71">
        <f t="shared" si="12"/>
        <v>0</v>
      </c>
      <c r="M62" s="71">
        <f t="shared" si="13"/>
        <v>0</v>
      </c>
      <c r="N62" s="71">
        <f t="shared" si="14"/>
        <v>0</v>
      </c>
      <c r="O62" s="72">
        <f t="shared" si="15"/>
        <v>0</v>
      </c>
    </row>
    <row r="63" spans="1:15" ht="28.5" customHeight="1">
      <c r="A63" s="105">
        <f t="shared" si="0"/>
        <v>42</v>
      </c>
      <c r="B63" s="122" t="s">
        <v>47</v>
      </c>
      <c r="C63" s="92" t="s">
        <v>27</v>
      </c>
      <c r="D63" s="66">
        <f>D58</f>
        <v>24.2</v>
      </c>
      <c r="E63" s="194"/>
      <c r="F63" s="67"/>
      <c r="G63" s="70"/>
      <c r="H63" s="69"/>
      <c r="I63" s="69"/>
      <c r="J63" s="71"/>
      <c r="K63" s="71">
        <f t="shared" si="11"/>
        <v>0</v>
      </c>
      <c r="L63" s="71">
        <f t="shared" si="12"/>
        <v>0</v>
      </c>
      <c r="M63" s="71">
        <f t="shared" si="13"/>
        <v>0</v>
      </c>
      <c r="N63" s="71">
        <f t="shared" si="14"/>
        <v>0</v>
      </c>
      <c r="O63" s="72">
        <f t="shared" si="15"/>
        <v>0</v>
      </c>
    </row>
    <row r="64" spans="1:15" ht="28.5" customHeight="1">
      <c r="A64" s="105">
        <f t="shared" si="0"/>
        <v>43</v>
      </c>
      <c r="B64" s="120" t="s">
        <v>108</v>
      </c>
      <c r="C64" s="92" t="s">
        <v>21</v>
      </c>
      <c r="D64" s="66">
        <v>29</v>
      </c>
      <c r="E64" s="68"/>
      <c r="F64" s="67"/>
      <c r="G64" s="67"/>
      <c r="H64" s="69"/>
      <c r="I64" s="67"/>
      <c r="J64" s="71"/>
      <c r="K64" s="71">
        <f>ROUND((E64*D64),2)</f>
        <v>0</v>
      </c>
      <c r="L64" s="71">
        <f>ROUND((G64*D64),2)</f>
        <v>0</v>
      </c>
      <c r="M64" s="71">
        <f>ROUND((H64*D64),2)</f>
        <v>0</v>
      </c>
      <c r="N64" s="71">
        <f>ROUND((I64*D64),2)</f>
        <v>0</v>
      </c>
      <c r="O64" s="72">
        <f>ROUND(SUM(L64+M64+N64),2)</f>
        <v>0</v>
      </c>
    </row>
    <row r="65" spans="1:15" ht="28.5" customHeight="1">
      <c r="A65" s="105">
        <f t="shared" si="0"/>
        <v>44</v>
      </c>
      <c r="B65" s="106" t="s">
        <v>167</v>
      </c>
      <c r="C65" s="110"/>
      <c r="D65" s="111"/>
      <c r="E65" s="66"/>
      <c r="F65" s="67"/>
      <c r="G65" s="70"/>
      <c r="H65" s="69"/>
      <c r="I65" s="69"/>
      <c r="J65" s="71"/>
      <c r="K65" s="71"/>
      <c r="L65" s="71"/>
      <c r="M65" s="71"/>
      <c r="N65" s="71"/>
      <c r="O65" s="72"/>
    </row>
    <row r="66" spans="1:15" ht="35.25" customHeight="1">
      <c r="A66" s="105">
        <f t="shared" si="0"/>
        <v>45</v>
      </c>
      <c r="B66" s="120" t="s">
        <v>178</v>
      </c>
      <c r="C66" s="123" t="s">
        <v>27</v>
      </c>
      <c r="D66" s="67">
        <v>2.1</v>
      </c>
      <c r="E66" s="66"/>
      <c r="F66" s="67"/>
      <c r="G66" s="66"/>
      <c r="H66" s="196"/>
      <c r="I66" s="66"/>
      <c r="J66" s="67"/>
      <c r="K66" s="67">
        <f aca="true" t="shared" si="16" ref="K66:K71">ROUND(D66*E66,2)</f>
        <v>0</v>
      </c>
      <c r="L66" s="67">
        <f aca="true" t="shared" si="17" ref="L66:L71">ROUND(G66*D66,2)</f>
        <v>0</v>
      </c>
      <c r="M66" s="67">
        <f aca="true" t="shared" si="18" ref="M66:M71">ROUND(D66*H66,2)</f>
        <v>0</v>
      </c>
      <c r="N66" s="67">
        <f aca="true" t="shared" si="19" ref="N66:N71">ROUND(I66*D66,2)</f>
        <v>0</v>
      </c>
      <c r="O66" s="200">
        <f aca="true" t="shared" si="20" ref="O66:O71">ROUND(SUM(L66+M66+N66),2)</f>
        <v>0</v>
      </c>
    </row>
    <row r="67" spans="1:15" ht="19.5" customHeight="1">
      <c r="A67" s="105">
        <f t="shared" si="0"/>
        <v>46</v>
      </c>
      <c r="B67" s="122" t="s">
        <v>179</v>
      </c>
      <c r="C67" s="123" t="s">
        <v>27</v>
      </c>
      <c r="D67" s="67">
        <f>D66</f>
        <v>2.1</v>
      </c>
      <c r="E67" s="67"/>
      <c r="F67" s="67"/>
      <c r="G67" s="67"/>
      <c r="H67" s="67"/>
      <c r="I67" s="67"/>
      <c r="J67" s="67"/>
      <c r="K67" s="67">
        <f t="shared" si="16"/>
        <v>0</v>
      </c>
      <c r="L67" s="67">
        <f t="shared" si="17"/>
        <v>0</v>
      </c>
      <c r="M67" s="67">
        <f t="shared" si="18"/>
        <v>0</v>
      </c>
      <c r="N67" s="67">
        <f t="shared" si="19"/>
        <v>0</v>
      </c>
      <c r="O67" s="200">
        <f t="shared" si="20"/>
        <v>0</v>
      </c>
    </row>
    <row r="68" spans="1:15" ht="19.5" customHeight="1">
      <c r="A68" s="105">
        <f t="shared" si="0"/>
        <v>47</v>
      </c>
      <c r="B68" s="122" t="s">
        <v>111</v>
      </c>
      <c r="C68" s="123" t="s">
        <v>21</v>
      </c>
      <c r="D68" s="135">
        <v>11.4</v>
      </c>
      <c r="E68" s="67"/>
      <c r="F68" s="67"/>
      <c r="G68" s="67"/>
      <c r="H68" s="67"/>
      <c r="I68" s="67"/>
      <c r="J68" s="67"/>
      <c r="K68" s="67">
        <f t="shared" si="16"/>
        <v>0</v>
      </c>
      <c r="L68" s="67">
        <f t="shared" si="17"/>
        <v>0</v>
      </c>
      <c r="M68" s="67">
        <f t="shared" si="18"/>
        <v>0</v>
      </c>
      <c r="N68" s="67">
        <f t="shared" si="19"/>
        <v>0</v>
      </c>
      <c r="O68" s="200">
        <f t="shared" si="20"/>
        <v>0</v>
      </c>
    </row>
    <row r="69" spans="1:15" ht="19.5" customHeight="1">
      <c r="A69" s="105">
        <f t="shared" si="0"/>
        <v>48</v>
      </c>
      <c r="B69" s="136" t="s">
        <v>31</v>
      </c>
      <c r="C69" s="137" t="s">
        <v>25</v>
      </c>
      <c r="D69" s="135">
        <v>10</v>
      </c>
      <c r="E69" s="67"/>
      <c r="F69" s="67"/>
      <c r="G69" s="67"/>
      <c r="H69" s="67"/>
      <c r="I69" s="67"/>
      <c r="J69" s="67"/>
      <c r="K69" s="67">
        <f t="shared" si="16"/>
        <v>0</v>
      </c>
      <c r="L69" s="67">
        <f t="shared" si="17"/>
        <v>0</v>
      </c>
      <c r="M69" s="67">
        <f t="shared" si="18"/>
        <v>0</v>
      </c>
      <c r="N69" s="67">
        <f t="shared" si="19"/>
        <v>0</v>
      </c>
      <c r="O69" s="200">
        <f t="shared" si="20"/>
        <v>0</v>
      </c>
    </row>
    <row r="70" spans="1:15" ht="19.5" customHeight="1">
      <c r="A70" s="105">
        <f t="shared" si="0"/>
        <v>49</v>
      </c>
      <c r="B70" s="122" t="s">
        <v>110</v>
      </c>
      <c r="C70" s="137" t="s">
        <v>25</v>
      </c>
      <c r="D70" s="67">
        <f>D66*0.5</f>
        <v>1.05</v>
      </c>
      <c r="E70" s="67"/>
      <c r="F70" s="67"/>
      <c r="G70" s="67"/>
      <c r="H70" s="67"/>
      <c r="I70" s="67"/>
      <c r="J70" s="67"/>
      <c r="K70" s="67">
        <f t="shared" si="16"/>
        <v>0</v>
      </c>
      <c r="L70" s="67">
        <f t="shared" si="17"/>
        <v>0</v>
      </c>
      <c r="M70" s="67">
        <f t="shared" si="18"/>
        <v>0</v>
      </c>
      <c r="N70" s="67">
        <f t="shared" si="19"/>
        <v>0</v>
      </c>
      <c r="O70" s="200">
        <f t="shared" si="20"/>
        <v>0</v>
      </c>
    </row>
    <row r="71" spans="1:15" ht="28.5" customHeight="1">
      <c r="A71" s="105">
        <f t="shared" si="0"/>
        <v>50</v>
      </c>
      <c r="B71" s="120" t="s">
        <v>112</v>
      </c>
      <c r="C71" s="123" t="s">
        <v>21</v>
      </c>
      <c r="D71" s="135">
        <v>5.7</v>
      </c>
      <c r="E71" s="67"/>
      <c r="F71" s="67"/>
      <c r="G71" s="67"/>
      <c r="H71" s="67"/>
      <c r="I71" s="67"/>
      <c r="J71" s="67"/>
      <c r="K71" s="67">
        <f t="shared" si="16"/>
        <v>0</v>
      </c>
      <c r="L71" s="67">
        <f t="shared" si="17"/>
        <v>0</v>
      </c>
      <c r="M71" s="67">
        <f t="shared" si="18"/>
        <v>0</v>
      </c>
      <c r="N71" s="67">
        <f t="shared" si="19"/>
        <v>0</v>
      </c>
      <c r="O71" s="200">
        <f t="shared" si="20"/>
        <v>0</v>
      </c>
    </row>
    <row r="72" spans="1:15" ht="109.5" customHeight="1">
      <c r="A72" s="105">
        <f t="shared" si="0"/>
        <v>51</v>
      </c>
      <c r="B72" s="120" t="s">
        <v>171</v>
      </c>
      <c r="C72" s="92" t="s">
        <v>27</v>
      </c>
      <c r="D72" s="66">
        <v>3.36</v>
      </c>
      <c r="E72" s="66"/>
      <c r="F72" s="67"/>
      <c r="G72" s="66"/>
      <c r="H72" s="196"/>
      <c r="I72" s="66"/>
      <c r="J72" s="71"/>
      <c r="K72" s="71">
        <f aca="true" t="shared" si="21" ref="K72:K78">ROUND((E72*D72),2)</f>
        <v>0</v>
      </c>
      <c r="L72" s="71">
        <f aca="true" t="shared" si="22" ref="L72:L78">ROUND((G72*D72),2)</f>
        <v>0</v>
      </c>
      <c r="M72" s="71">
        <f aca="true" t="shared" si="23" ref="M72:M78">ROUND((H72*D72),2)</f>
        <v>0</v>
      </c>
      <c r="N72" s="71">
        <f aca="true" t="shared" si="24" ref="N72:N78">ROUND((I72*D72),2)</f>
        <v>0</v>
      </c>
      <c r="O72" s="72">
        <f aca="true" t="shared" si="25" ref="O72:O78">ROUND(SUM(L72+M72+N72),2)</f>
        <v>0</v>
      </c>
    </row>
    <row r="73" spans="1:15" ht="18.75" customHeight="1">
      <c r="A73" s="105">
        <f t="shared" si="0"/>
        <v>52</v>
      </c>
      <c r="B73" s="128" t="s">
        <v>109</v>
      </c>
      <c r="C73" s="92" t="s">
        <v>27</v>
      </c>
      <c r="D73" s="66">
        <f>D72</f>
        <v>3.36</v>
      </c>
      <c r="E73" s="66"/>
      <c r="F73" s="67"/>
      <c r="G73" s="66"/>
      <c r="H73" s="196"/>
      <c r="I73" s="66"/>
      <c r="J73" s="71"/>
      <c r="K73" s="71">
        <f t="shared" si="21"/>
        <v>0</v>
      </c>
      <c r="L73" s="71">
        <f t="shared" si="22"/>
        <v>0</v>
      </c>
      <c r="M73" s="71">
        <f t="shared" si="23"/>
        <v>0</v>
      </c>
      <c r="N73" s="71">
        <f t="shared" si="24"/>
        <v>0</v>
      </c>
      <c r="O73" s="72">
        <f t="shared" si="25"/>
        <v>0</v>
      </c>
    </row>
    <row r="74" spans="1:15" ht="18.75" customHeight="1">
      <c r="A74" s="105">
        <f t="shared" si="0"/>
        <v>53</v>
      </c>
      <c r="B74" s="138" t="s">
        <v>73</v>
      </c>
      <c r="C74" s="92" t="s">
        <v>28</v>
      </c>
      <c r="D74" s="66">
        <v>1</v>
      </c>
      <c r="E74" s="66"/>
      <c r="F74" s="67"/>
      <c r="G74" s="66"/>
      <c r="H74" s="196"/>
      <c r="I74" s="66"/>
      <c r="J74" s="71"/>
      <c r="K74" s="71">
        <f t="shared" si="21"/>
        <v>0</v>
      </c>
      <c r="L74" s="71">
        <f t="shared" si="22"/>
        <v>0</v>
      </c>
      <c r="M74" s="71">
        <f t="shared" si="23"/>
        <v>0</v>
      </c>
      <c r="N74" s="71">
        <f t="shared" si="24"/>
        <v>0</v>
      </c>
      <c r="O74" s="72">
        <f t="shared" si="25"/>
        <v>0</v>
      </c>
    </row>
    <row r="75" spans="1:15" ht="18.75" customHeight="1">
      <c r="A75" s="105">
        <f t="shared" si="0"/>
        <v>54</v>
      </c>
      <c r="B75" s="136" t="s">
        <v>31</v>
      </c>
      <c r="C75" s="137" t="s">
        <v>25</v>
      </c>
      <c r="D75" s="135">
        <v>10</v>
      </c>
      <c r="E75" s="67"/>
      <c r="F75" s="67"/>
      <c r="G75" s="67"/>
      <c r="H75" s="67"/>
      <c r="I75" s="67"/>
      <c r="J75" s="71"/>
      <c r="K75" s="71">
        <f t="shared" si="21"/>
        <v>0</v>
      </c>
      <c r="L75" s="71">
        <f t="shared" si="22"/>
        <v>0</v>
      </c>
      <c r="M75" s="71">
        <f t="shared" si="23"/>
        <v>0</v>
      </c>
      <c r="N75" s="71">
        <f t="shared" si="24"/>
        <v>0</v>
      </c>
      <c r="O75" s="72">
        <f t="shared" si="25"/>
        <v>0</v>
      </c>
    </row>
    <row r="76" spans="1:15" ht="18.75" customHeight="1">
      <c r="A76" s="105">
        <f t="shared" si="0"/>
        <v>55</v>
      </c>
      <c r="B76" s="122" t="s">
        <v>74</v>
      </c>
      <c r="C76" s="137" t="s">
        <v>25</v>
      </c>
      <c r="D76" s="67">
        <f>D72*0.5</f>
        <v>1.68</v>
      </c>
      <c r="E76" s="201"/>
      <c r="F76" s="67"/>
      <c r="G76" s="67"/>
      <c r="H76" s="67"/>
      <c r="I76" s="67"/>
      <c r="J76" s="71"/>
      <c r="K76" s="71">
        <f t="shared" si="21"/>
        <v>0</v>
      </c>
      <c r="L76" s="71">
        <f t="shared" si="22"/>
        <v>0</v>
      </c>
      <c r="M76" s="71">
        <f t="shared" si="23"/>
        <v>0</v>
      </c>
      <c r="N76" s="71">
        <f t="shared" si="24"/>
        <v>0</v>
      </c>
      <c r="O76" s="72">
        <f t="shared" si="25"/>
        <v>0</v>
      </c>
    </row>
    <row r="77" spans="1:15" ht="28.5" customHeight="1">
      <c r="A77" s="105">
        <f t="shared" si="0"/>
        <v>56</v>
      </c>
      <c r="B77" s="106" t="s">
        <v>169</v>
      </c>
      <c r="C77" s="92"/>
      <c r="D77" s="66"/>
      <c r="E77" s="199"/>
      <c r="F77" s="67"/>
      <c r="G77" s="70"/>
      <c r="H77" s="69"/>
      <c r="I77" s="69"/>
      <c r="J77" s="71"/>
      <c r="K77" s="71"/>
      <c r="L77" s="71"/>
      <c r="M77" s="71"/>
      <c r="N77" s="71"/>
      <c r="O77" s="72"/>
    </row>
    <row r="78" spans="1:15" ht="28.5" customHeight="1">
      <c r="A78" s="105">
        <f t="shared" si="0"/>
        <v>57</v>
      </c>
      <c r="B78" s="139" t="s">
        <v>76</v>
      </c>
      <c r="C78" s="140" t="s">
        <v>27</v>
      </c>
      <c r="D78" s="141">
        <v>24.2</v>
      </c>
      <c r="E78" s="194"/>
      <c r="F78" s="67"/>
      <c r="G78" s="70"/>
      <c r="H78" s="69"/>
      <c r="I78" s="69"/>
      <c r="J78" s="71"/>
      <c r="K78" s="71">
        <f t="shared" si="21"/>
        <v>0</v>
      </c>
      <c r="L78" s="71">
        <f t="shared" si="22"/>
        <v>0</v>
      </c>
      <c r="M78" s="71">
        <f t="shared" si="23"/>
        <v>0</v>
      </c>
      <c r="N78" s="71">
        <f t="shared" si="24"/>
        <v>0</v>
      </c>
      <c r="O78" s="72">
        <f t="shared" si="25"/>
        <v>0</v>
      </c>
    </row>
    <row r="79" spans="1:15" ht="13.5" thickBot="1">
      <c r="A79" s="142"/>
      <c r="B79" s="143"/>
      <c r="C79" s="144"/>
      <c r="D79" s="145"/>
      <c r="E79" s="146"/>
      <c r="F79" s="147"/>
      <c r="G79" s="148"/>
      <c r="H79" s="147"/>
      <c r="I79" s="147"/>
      <c r="J79" s="80"/>
      <c r="K79" s="80"/>
      <c r="L79" s="80"/>
      <c r="M79" s="80"/>
      <c r="N79" s="80"/>
      <c r="O79" s="81"/>
    </row>
    <row r="80" spans="1:15" ht="26.25" customHeight="1" thickBot="1">
      <c r="A80" s="258" t="s">
        <v>195</v>
      </c>
      <c r="B80" s="258"/>
      <c r="C80" s="258"/>
      <c r="D80" s="258"/>
      <c r="E80" s="258"/>
      <c r="F80" s="258"/>
      <c r="G80" s="258"/>
      <c r="H80" s="258"/>
      <c r="I80" s="101"/>
      <c r="J80" s="101"/>
      <c r="K80" s="102">
        <f>ROUND(SUM(K20:K79),2)</f>
        <v>0</v>
      </c>
      <c r="L80" s="103">
        <f>ROUND(SUM(L20:L79),2)</f>
        <v>0</v>
      </c>
      <c r="M80" s="103">
        <f>ROUND(SUM(M20:M79),2)</f>
        <v>0</v>
      </c>
      <c r="N80" s="103">
        <f>ROUND(SUM(N20:N79),2)</f>
        <v>0</v>
      </c>
      <c r="O80" s="104">
        <f>ROUND(SUM(O20:O79),2)</f>
        <v>0</v>
      </c>
    </row>
    <row r="81" spans="1:15" ht="26.25" customHeight="1">
      <c r="A81" s="265" t="s">
        <v>192</v>
      </c>
      <c r="B81" s="266"/>
      <c r="C81" s="266"/>
      <c r="D81" s="266"/>
      <c r="E81" s="266"/>
      <c r="F81" s="266"/>
      <c r="G81" s="266"/>
      <c r="H81" s="267"/>
      <c r="I81" s="149"/>
      <c r="J81" s="149"/>
      <c r="K81" s="150"/>
      <c r="L81" s="151"/>
      <c r="M81" s="152"/>
      <c r="N81" s="152"/>
      <c r="O81" s="93">
        <f>ROUND((O80*0.08),2)</f>
        <v>0</v>
      </c>
    </row>
    <row r="82" spans="1:15" ht="26.25" customHeight="1">
      <c r="A82" s="262" t="s">
        <v>0</v>
      </c>
      <c r="B82" s="263"/>
      <c r="C82" s="263"/>
      <c r="D82" s="263"/>
      <c r="E82" s="263"/>
      <c r="F82" s="263"/>
      <c r="G82" s="263"/>
      <c r="H82" s="264"/>
      <c r="I82" s="82"/>
      <c r="J82" s="82"/>
      <c r="K82" s="153"/>
      <c r="L82" s="154"/>
      <c r="M82" s="155"/>
      <c r="N82" s="155"/>
      <c r="O82" s="73">
        <f>ROUND((O81*0.02),2)</f>
        <v>0</v>
      </c>
    </row>
    <row r="83" spans="1:15" ht="26.25" customHeight="1">
      <c r="A83" s="255" t="s">
        <v>193</v>
      </c>
      <c r="B83" s="256"/>
      <c r="C83" s="256"/>
      <c r="D83" s="256"/>
      <c r="E83" s="256"/>
      <c r="F83" s="256"/>
      <c r="G83" s="256"/>
      <c r="H83" s="257"/>
      <c r="I83" s="82"/>
      <c r="J83" s="82"/>
      <c r="K83" s="153"/>
      <c r="L83" s="154"/>
      <c r="M83" s="155"/>
      <c r="N83" s="155"/>
      <c r="O83" s="94">
        <f>ROUND((O80*0.05),2)</f>
        <v>0</v>
      </c>
    </row>
    <row r="84" spans="1:15" ht="26.25" customHeight="1" thickBot="1">
      <c r="A84" s="252" t="s">
        <v>33</v>
      </c>
      <c r="B84" s="253"/>
      <c r="C84" s="253"/>
      <c r="D84" s="253"/>
      <c r="E84" s="253"/>
      <c r="F84" s="253"/>
      <c r="G84" s="253"/>
      <c r="H84" s="254"/>
      <c r="I84" s="84"/>
      <c r="J84" s="84"/>
      <c r="K84" s="85"/>
      <c r="L84" s="85"/>
      <c r="M84" s="86"/>
      <c r="N84" s="86"/>
      <c r="O84" s="213">
        <f>ROUND(SUM(O80+O81+O83),2)</f>
        <v>0</v>
      </c>
    </row>
    <row r="85" spans="1:15" ht="12.75">
      <c r="A85" s="10"/>
      <c r="B85" s="10"/>
      <c r="C85" s="10"/>
      <c r="D85" s="10"/>
      <c r="E85" s="10"/>
      <c r="F85" s="20"/>
      <c r="G85" s="20"/>
      <c r="H85" s="25"/>
      <c r="I85" s="20"/>
      <c r="J85" s="21"/>
      <c r="K85" s="11"/>
      <c r="L85" s="12"/>
      <c r="M85" s="74"/>
      <c r="N85" s="74"/>
      <c r="O85" s="74"/>
    </row>
    <row r="86" spans="1:15" ht="12.75">
      <c r="A86" s="5"/>
      <c r="B86" s="8"/>
      <c r="C86" s="5"/>
      <c r="D86" s="5"/>
      <c r="E86" s="9"/>
      <c r="F86" s="18"/>
      <c r="G86" s="18"/>
      <c r="H86" s="18"/>
      <c r="I86" s="18"/>
      <c r="J86" s="16"/>
      <c r="K86" s="16"/>
      <c r="L86" s="75"/>
      <c r="M86" s="75"/>
      <c r="N86" s="75"/>
      <c r="O86" s="75"/>
    </row>
    <row r="87" spans="1:15" ht="12.75">
      <c r="A87" s="15"/>
      <c r="B87" s="16"/>
      <c r="C87" s="17"/>
      <c r="D87" s="17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ht="12.75">
      <c r="A88" s="54" t="s">
        <v>8</v>
      </c>
      <c r="B88" s="14"/>
      <c r="C88" s="23"/>
      <c r="D88" s="35"/>
      <c r="E88" s="35"/>
      <c r="F88" s="35"/>
      <c r="G88" s="35"/>
      <c r="H88" s="35"/>
      <c r="I88" s="21"/>
      <c r="J88" s="21"/>
      <c r="K88" s="14"/>
      <c r="L88" s="36"/>
      <c r="M88" s="37"/>
      <c r="N88" s="27"/>
      <c r="O88" s="27"/>
    </row>
    <row r="89" spans="1:15" ht="12.75">
      <c r="A89" s="15"/>
      <c r="B89" s="14"/>
      <c r="C89" s="15"/>
      <c r="D89" s="33" t="s">
        <v>32</v>
      </c>
      <c r="E89" s="38"/>
      <c r="F89" s="14"/>
      <c r="G89" s="14"/>
      <c r="H89" s="14"/>
      <c r="I89" s="20"/>
      <c r="J89" s="14"/>
      <c r="K89" s="14"/>
      <c r="L89" s="14"/>
      <c r="M89" s="14"/>
      <c r="N89" s="14"/>
      <c r="O89" s="27"/>
    </row>
    <row r="90" spans="1:15" ht="12.75">
      <c r="A90" s="15"/>
      <c r="B90" s="14"/>
      <c r="C90" s="15"/>
      <c r="D90" s="15"/>
      <c r="E90" s="14"/>
      <c r="F90" s="14"/>
      <c r="G90" s="14"/>
      <c r="H90" s="14"/>
      <c r="I90" s="20"/>
      <c r="J90" s="14"/>
      <c r="K90" s="239"/>
      <c r="L90" s="239"/>
      <c r="M90" s="239"/>
      <c r="N90" s="14"/>
      <c r="O90" s="27"/>
    </row>
    <row r="91" spans="1:15" ht="12.75">
      <c r="A91" s="15"/>
      <c r="B91" s="14"/>
      <c r="C91" s="15"/>
      <c r="D91" s="15"/>
      <c r="E91" s="14"/>
      <c r="F91" s="14"/>
      <c r="G91" s="14"/>
      <c r="H91" s="14"/>
      <c r="I91" s="20"/>
      <c r="J91" s="14"/>
      <c r="K91" s="27"/>
      <c r="L91" s="27"/>
      <c r="M91" s="27"/>
      <c r="N91" s="14"/>
      <c r="O91" s="27"/>
    </row>
    <row r="92" spans="1:15" ht="12.75">
      <c r="A92" s="15"/>
      <c r="B92" s="14"/>
      <c r="C92" s="15"/>
      <c r="D92" s="15"/>
      <c r="E92" s="14"/>
      <c r="F92" s="14"/>
      <c r="G92" s="14"/>
      <c r="H92" s="14"/>
      <c r="I92" s="20"/>
      <c r="J92" s="14"/>
      <c r="K92" s="27"/>
      <c r="L92" s="27"/>
      <c r="M92" s="27"/>
      <c r="N92" s="14"/>
      <c r="O92" s="27"/>
    </row>
    <row r="93" spans="1:15" ht="12.75">
      <c r="A93" s="15"/>
      <c r="B93" s="14"/>
      <c r="C93" s="15"/>
      <c r="D93" s="15"/>
      <c r="E93" s="14"/>
      <c r="F93" s="14"/>
      <c r="G93" s="14"/>
      <c r="H93" s="14"/>
      <c r="I93" s="20"/>
      <c r="J93" s="14"/>
      <c r="K93" s="14"/>
      <c r="L93" s="14"/>
      <c r="M93" s="14"/>
      <c r="N93" s="14"/>
      <c r="O93" s="14"/>
    </row>
    <row r="94" spans="1:15" ht="12.75">
      <c r="A94" s="15"/>
      <c r="B94" s="14"/>
      <c r="C94" s="14"/>
      <c r="D94" s="14"/>
      <c r="E94" s="14"/>
      <c r="F94" s="14"/>
      <c r="G94" s="14"/>
      <c r="H94" s="14"/>
      <c r="I94" s="21"/>
      <c r="J94" s="14"/>
      <c r="K94" s="14"/>
      <c r="L94" s="14"/>
      <c r="M94" s="14"/>
      <c r="N94" s="14"/>
      <c r="O94" s="14"/>
    </row>
    <row r="95" spans="1:15" ht="12.75">
      <c r="A95" s="55" t="s">
        <v>12</v>
      </c>
      <c r="B95" s="14"/>
      <c r="C95" s="35"/>
      <c r="D95" s="34"/>
      <c r="E95" s="35"/>
      <c r="F95" s="23"/>
      <c r="G95" s="39"/>
      <c r="H95" s="35"/>
      <c r="I95" s="21"/>
      <c r="J95" s="21"/>
      <c r="K95" s="14"/>
      <c r="L95" s="36"/>
      <c r="M95" s="27"/>
      <c r="N95" s="239"/>
      <c r="O95" s="239"/>
    </row>
    <row r="96" spans="1:15" ht="12.75">
      <c r="A96" s="15"/>
      <c r="B96" s="28"/>
      <c r="C96" s="15"/>
      <c r="D96" s="33" t="s">
        <v>32</v>
      </c>
      <c r="E96" s="38"/>
      <c r="F96" s="40"/>
      <c r="G96" s="14"/>
      <c r="H96" s="14"/>
      <c r="I96" s="21"/>
      <c r="J96" s="40"/>
      <c r="K96" s="14"/>
      <c r="L96" s="14"/>
      <c r="M96" s="14"/>
      <c r="N96" s="14"/>
      <c r="O96" s="27"/>
    </row>
    <row r="97" spans="1:15" ht="12.75">
      <c r="A97" s="15"/>
      <c r="B97" s="14"/>
      <c r="C97" s="15"/>
      <c r="D97" s="15"/>
      <c r="E97" s="14"/>
      <c r="F97" s="14"/>
      <c r="G97" s="14"/>
      <c r="H97" s="14"/>
      <c r="I97" s="40"/>
      <c r="J97" s="14"/>
      <c r="K97" s="38"/>
      <c r="L97" s="14"/>
      <c r="M97" s="27"/>
      <c r="N97" s="14"/>
      <c r="O97" s="14"/>
    </row>
    <row r="98" spans="1:12" ht="12.75">
      <c r="A98" s="15"/>
      <c r="B98" s="1"/>
      <c r="C98" s="2"/>
      <c r="D98" s="2"/>
      <c r="F98" s="4"/>
      <c r="G98" s="4"/>
      <c r="H98" s="4"/>
      <c r="I98" s="4"/>
      <c r="L98" s="4"/>
    </row>
    <row r="99" spans="1:12" ht="12.75">
      <c r="A99" s="15"/>
      <c r="B99" s="1"/>
      <c r="C99" s="2"/>
      <c r="D99" s="2"/>
      <c r="F99" s="4"/>
      <c r="G99" s="4"/>
      <c r="H99" s="4"/>
      <c r="I99" s="4"/>
      <c r="L99" s="4"/>
    </row>
    <row r="100" spans="1:12" ht="12.75">
      <c r="A100" s="15"/>
      <c r="B100" s="1"/>
      <c r="C100" s="2"/>
      <c r="D100" s="2"/>
      <c r="F100" s="4"/>
      <c r="G100" s="4"/>
      <c r="H100" s="4"/>
      <c r="I100" s="4"/>
      <c r="L100" s="4"/>
    </row>
    <row r="101" spans="1:12" ht="12.75">
      <c r="A101" s="15"/>
      <c r="B101" s="1"/>
      <c r="C101" s="2"/>
      <c r="D101" s="2"/>
      <c r="F101" s="4"/>
      <c r="G101" s="4"/>
      <c r="H101" s="4"/>
      <c r="I101" s="4"/>
      <c r="L101" s="4"/>
    </row>
  </sheetData>
  <sheetProtection/>
  <mergeCells count="18">
    <mergeCell ref="A80:H80"/>
    <mergeCell ref="K90:M90"/>
    <mergeCell ref="N95:O95"/>
    <mergeCell ref="O16:O17"/>
    <mergeCell ref="A84:H84"/>
    <mergeCell ref="A83:H83"/>
    <mergeCell ref="A82:H82"/>
    <mergeCell ref="A81:H81"/>
    <mergeCell ref="A7:O7"/>
    <mergeCell ref="A8:O8"/>
    <mergeCell ref="J14:N14"/>
    <mergeCell ref="J15:O15"/>
    <mergeCell ref="A16:A17"/>
    <mergeCell ref="B16:B17"/>
    <mergeCell ref="C16:C17"/>
    <mergeCell ref="D16:D17"/>
    <mergeCell ref="E16:J16"/>
    <mergeCell ref="K16:N16"/>
  </mergeCells>
  <conditionalFormatting sqref="B40">
    <cfRule type="expression" priority="130" dxfId="2">
      <formula>$J40="m"</formula>
    </cfRule>
    <cfRule type="expression" priority="131" dxfId="1" stopIfTrue="1">
      <formula>$J40="p"</formula>
    </cfRule>
    <cfRule type="expression" priority="132" dxfId="0" stopIfTrue="1">
      <formula>$J40="tx"</formula>
    </cfRule>
  </conditionalFormatting>
  <conditionalFormatting sqref="B53:B57">
    <cfRule type="expression" priority="34" dxfId="2">
      <formula>$J53="m"</formula>
    </cfRule>
    <cfRule type="expression" priority="35" dxfId="1" stopIfTrue="1">
      <formula>$J53="p"</formula>
    </cfRule>
    <cfRule type="expression" priority="36" dxfId="0" stopIfTrue="1">
      <formula>$J53="tx"</formula>
    </cfRule>
  </conditionalFormatting>
  <conditionalFormatting sqref="B72:B73">
    <cfRule type="expression" priority="31" dxfId="2">
      <formula>$J72="m"</formula>
    </cfRule>
    <cfRule type="expression" priority="32" dxfId="1" stopIfTrue="1">
      <formula>$J72="p"</formula>
    </cfRule>
    <cfRule type="expression" priority="33" dxfId="0" stopIfTrue="1">
      <formula>$J72="tx"</formula>
    </cfRule>
  </conditionalFormatting>
  <conditionalFormatting sqref="B77">
    <cfRule type="expression" priority="28" dxfId="2">
      <formula>$J77="m"</formula>
    </cfRule>
    <cfRule type="expression" priority="29" dxfId="1" stopIfTrue="1">
      <formula>$J77="p"</formula>
    </cfRule>
    <cfRule type="expression" priority="30" dxfId="0" stopIfTrue="1">
      <formula>$J77="tx"</formula>
    </cfRule>
  </conditionalFormatting>
  <conditionalFormatting sqref="B62">
    <cfRule type="expression" priority="25" dxfId="2">
      <formula>$J62="m"</formula>
    </cfRule>
    <cfRule type="expression" priority="26" dxfId="1" stopIfTrue="1">
      <formula>$J62="p"</formula>
    </cfRule>
    <cfRule type="expression" priority="27" dxfId="0" stopIfTrue="1">
      <formula>$J62="tx"</formula>
    </cfRule>
  </conditionalFormatting>
  <conditionalFormatting sqref="B58:B59">
    <cfRule type="expression" priority="22" dxfId="2">
      <formula>$J58="m"</formula>
    </cfRule>
    <cfRule type="expression" priority="23" dxfId="1" stopIfTrue="1">
      <formula>$J58="p"</formula>
    </cfRule>
    <cfRule type="expression" priority="24" dxfId="0" stopIfTrue="1">
      <formula>$J58="tx"</formula>
    </cfRule>
  </conditionalFormatting>
  <conditionalFormatting sqref="B44">
    <cfRule type="expression" priority="19" dxfId="2">
      <formula>$J44="m"</formula>
    </cfRule>
    <cfRule type="expression" priority="20" dxfId="1" stopIfTrue="1">
      <formula>$J44="p"</formula>
    </cfRule>
    <cfRule type="expression" priority="21" dxfId="0" stopIfTrue="1">
      <formula>$J44="tx"</formula>
    </cfRule>
  </conditionalFormatting>
  <conditionalFormatting sqref="B44">
    <cfRule type="expression" priority="16" dxfId="2">
      <formula>$J44="m"</formula>
    </cfRule>
    <cfRule type="expression" priority="17" dxfId="1" stopIfTrue="1">
      <formula>$J44="p"</formula>
    </cfRule>
    <cfRule type="expression" priority="18" dxfId="0" stopIfTrue="1">
      <formula>$J44="tx"</formula>
    </cfRule>
  </conditionalFormatting>
  <conditionalFormatting sqref="B44">
    <cfRule type="expression" priority="7" dxfId="2">
      <formula>$J44="m"</formula>
    </cfRule>
    <cfRule type="expression" priority="8" dxfId="1" stopIfTrue="1">
      <formula>$J44="p"</formula>
    </cfRule>
    <cfRule type="expression" priority="9" dxfId="0" stopIfTrue="1">
      <formula>$J44="tx"</formula>
    </cfRule>
  </conditionalFormatting>
  <conditionalFormatting sqref="B44">
    <cfRule type="expression" priority="4" dxfId="2">
      <formula>$J44="m"</formula>
    </cfRule>
    <cfRule type="expression" priority="5" dxfId="1" stopIfTrue="1">
      <formula>$J44="p"</formula>
    </cfRule>
    <cfRule type="expression" priority="6" dxfId="0" stopIfTrue="1">
      <formula>$J44="tx"</formula>
    </cfRule>
  </conditionalFormatting>
  <conditionalFormatting sqref="B58">
    <cfRule type="expression" priority="1" dxfId="2">
      <formula>$J58="m"</formula>
    </cfRule>
    <cfRule type="expression" priority="2" dxfId="1" stopIfTrue="1">
      <formula>$J58="p"</formula>
    </cfRule>
    <cfRule type="expression" priority="3" dxfId="0" stopIfTrue="1">
      <formula>$J58="tx"</formula>
    </cfRule>
  </conditionalFormatting>
  <printOptions/>
  <pageMargins left="0.64" right="0.31496062992125984" top="0.4724409448818898" bottom="0.5118110236220472" header="0.31496062992125984" footer="0.15748031496062992"/>
  <pageSetup horizontalDpi="600" verticalDpi="600" orientation="landscape" paperSize="9" scale="92" r:id="rId1"/>
  <headerFooter>
    <oddFooter>&amp;C&amp;P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67">
      <selection activeCell="A2" sqref="A2"/>
    </sheetView>
  </sheetViews>
  <sheetFormatPr defaultColWidth="9.140625" defaultRowHeight="12.75"/>
  <cols>
    <col min="1" max="2" width="11.28125" style="0" customWidth="1"/>
    <col min="3" max="3" width="51.7109375" style="0" customWidth="1"/>
    <col min="4" max="4" width="17.421875" style="0" customWidth="1"/>
    <col min="5" max="5" width="7.00390625" style="0" customWidth="1"/>
    <col min="6" max="6" width="8.28125" style="0" customWidth="1"/>
    <col min="7" max="7" width="13.8515625" style="0" customWidth="1"/>
    <col min="8" max="8" width="10.140625" style="0" bestFit="1" customWidth="1"/>
  </cols>
  <sheetData>
    <row r="1" spans="1:4" ht="15.75" customHeight="1">
      <c r="A1" s="64" t="s">
        <v>37</v>
      </c>
      <c r="C1" s="6"/>
      <c r="D1" s="77"/>
    </row>
    <row r="2" spans="1:4" ht="15.75" customHeight="1">
      <c r="A2" s="14"/>
      <c r="C2" s="6"/>
      <c r="D2" s="77"/>
    </row>
    <row r="3" spans="3:4" ht="15.75" customHeight="1">
      <c r="C3" s="6"/>
      <c r="D3" s="78"/>
    </row>
    <row r="4" spans="1:4" ht="23.25" customHeight="1">
      <c r="A4" s="6"/>
      <c r="B4" s="6"/>
      <c r="C4" s="26"/>
      <c r="D4" s="79"/>
    </row>
    <row r="5" spans="1:4" ht="23.25" customHeight="1">
      <c r="A5" s="6"/>
      <c r="B5" s="6"/>
      <c r="C5" s="26"/>
      <c r="D5" s="26"/>
    </row>
    <row r="6" spans="1:4" ht="18.75" customHeight="1">
      <c r="A6" s="269" t="s">
        <v>10</v>
      </c>
      <c r="B6" s="269"/>
      <c r="C6" s="269"/>
      <c r="D6" s="269"/>
    </row>
    <row r="7" spans="1:4" ht="7.5" customHeight="1">
      <c r="A7" s="6"/>
      <c r="B7" s="6"/>
      <c r="C7" s="6"/>
      <c r="D7" s="6"/>
    </row>
    <row r="8" spans="2:9" ht="19.5" customHeight="1">
      <c r="B8" s="14"/>
      <c r="C8" s="65"/>
      <c r="D8" s="65"/>
      <c r="E8" s="65"/>
      <c r="F8" s="65"/>
      <c r="G8" s="65"/>
      <c r="H8" s="65"/>
      <c r="I8" s="65"/>
    </row>
    <row r="9" spans="1:6" ht="19.5" customHeight="1">
      <c r="A9" s="44" t="s">
        <v>181</v>
      </c>
      <c r="B9" s="44"/>
      <c r="C9" s="21"/>
      <c r="D9" s="21"/>
      <c r="E9" s="28"/>
      <c r="F9" s="28"/>
    </row>
    <row r="10" spans="1:6" ht="19.5" customHeight="1">
      <c r="A10" s="44" t="s">
        <v>182</v>
      </c>
      <c r="B10" s="44"/>
      <c r="C10" s="21"/>
      <c r="D10" s="21"/>
      <c r="E10" s="28"/>
      <c r="F10" s="28"/>
    </row>
    <row r="11" spans="1:6" ht="19.5" customHeight="1">
      <c r="A11" s="95" t="s">
        <v>61</v>
      </c>
      <c r="B11" s="95"/>
      <c r="C11" s="14"/>
      <c r="D11" s="14"/>
      <c r="E11" s="28"/>
      <c r="F11" s="28"/>
    </row>
    <row r="12" spans="3:9" ht="21.75" customHeight="1" thickBot="1">
      <c r="C12" s="29"/>
      <c r="D12" s="207"/>
      <c r="E12" s="32"/>
      <c r="F12" s="32"/>
      <c r="G12" s="32"/>
      <c r="H12" s="32"/>
      <c r="I12" s="32"/>
    </row>
    <row r="13" spans="1:4" ht="43.5" customHeight="1" thickBot="1">
      <c r="A13" s="48" t="s">
        <v>11</v>
      </c>
      <c r="B13" s="48" t="s">
        <v>154</v>
      </c>
      <c r="C13" s="48" t="s">
        <v>13</v>
      </c>
      <c r="D13" s="60" t="s">
        <v>24</v>
      </c>
    </row>
    <row r="14" spans="1:4" ht="13.5" customHeight="1" thickBot="1">
      <c r="A14" s="49">
        <v>1</v>
      </c>
      <c r="B14" s="57">
        <v>2</v>
      </c>
      <c r="C14" s="57">
        <v>3</v>
      </c>
      <c r="D14" s="50">
        <v>4</v>
      </c>
    </row>
    <row r="15" spans="1:4" ht="30" customHeight="1">
      <c r="A15" s="117">
        <v>1</v>
      </c>
      <c r="B15" s="117">
        <v>1</v>
      </c>
      <c r="C15" s="214" t="s">
        <v>155</v>
      </c>
      <c r="D15" s="115"/>
    </row>
    <row r="16" spans="1:4" ht="30" customHeight="1">
      <c r="A16" s="118">
        <v>2</v>
      </c>
      <c r="B16" s="118">
        <v>2</v>
      </c>
      <c r="C16" s="215" t="s">
        <v>186</v>
      </c>
      <c r="D16" s="116"/>
    </row>
    <row r="17" spans="1:4" ht="30" customHeight="1" thickBot="1">
      <c r="A17" s="119">
        <v>3</v>
      </c>
      <c r="B17" s="119">
        <v>3</v>
      </c>
      <c r="C17" s="216" t="s">
        <v>187</v>
      </c>
      <c r="D17" s="114"/>
    </row>
    <row r="18" spans="1:8" ht="25.5" customHeight="1">
      <c r="A18" s="63"/>
      <c r="B18" s="63"/>
      <c r="C18" s="58" t="s">
        <v>185</v>
      </c>
      <c r="D18" s="220">
        <f>ROUND((D15+D16+D17),2)</f>
        <v>0</v>
      </c>
      <c r="H18" s="51"/>
    </row>
    <row r="19" spans="1:8" ht="25.5" customHeight="1" thickBot="1">
      <c r="A19" s="211"/>
      <c r="B19" s="211"/>
      <c r="C19" s="212" t="s">
        <v>194</v>
      </c>
      <c r="D19" s="221">
        <f>ROUND((D18*0.1),2)</f>
        <v>0</v>
      </c>
      <c r="H19" s="51"/>
    </row>
    <row r="20" spans="1:8" ht="25.5" customHeight="1">
      <c r="A20" s="63"/>
      <c r="B20" s="63"/>
      <c r="C20" s="58" t="s">
        <v>57</v>
      </c>
      <c r="D20" s="218">
        <f>ROUND(SUM(D18+D19),2)</f>
        <v>0</v>
      </c>
      <c r="H20" s="51"/>
    </row>
    <row r="21" spans="1:8" ht="25.5" customHeight="1">
      <c r="A21" s="61"/>
      <c r="B21" s="61"/>
      <c r="C21" s="62" t="s">
        <v>53</v>
      </c>
      <c r="D21" s="98">
        <f>ROUND((D20*0.21),2)</f>
        <v>0</v>
      </c>
      <c r="H21" s="51"/>
    </row>
    <row r="22" spans="1:8" ht="25.5" customHeight="1" thickBot="1">
      <c r="A22" s="47"/>
      <c r="B22" s="47"/>
      <c r="C22" s="59" t="s">
        <v>54</v>
      </c>
      <c r="D22" s="219">
        <f>ROUND(SUM(D20:D21),2)</f>
        <v>0</v>
      </c>
      <c r="G22" s="51"/>
      <c r="H22" s="51"/>
    </row>
    <row r="23" spans="1:4" ht="14.25" customHeight="1">
      <c r="A23" s="19"/>
      <c r="B23" s="19"/>
      <c r="C23" s="46"/>
      <c r="D23" s="31"/>
    </row>
    <row r="24" spans="1:4" ht="14.25" customHeight="1">
      <c r="A24" s="19"/>
      <c r="B24" s="19"/>
      <c r="C24" s="46"/>
      <c r="D24" s="31"/>
    </row>
    <row r="25" spans="1:4" ht="14.25" customHeight="1">
      <c r="A25" s="19"/>
      <c r="B25" s="19"/>
      <c r="C25" s="46"/>
      <c r="D25" s="31"/>
    </row>
    <row r="26" spans="1:4" ht="12.75">
      <c r="A26" s="6"/>
      <c r="B26" s="6"/>
      <c r="C26" s="6"/>
      <c r="D26" s="6"/>
    </row>
    <row r="27" spans="1:4" ht="12.75">
      <c r="A27" s="6"/>
      <c r="B27" s="6"/>
      <c r="C27" s="6"/>
      <c r="D27" s="6"/>
    </row>
    <row r="28" spans="1:4" ht="12.75">
      <c r="A28" s="54" t="s">
        <v>8</v>
      </c>
      <c r="B28" s="54"/>
      <c r="C28" s="30"/>
      <c r="D28" s="27"/>
    </row>
    <row r="29" ht="12.75">
      <c r="C29" s="56" t="s">
        <v>32</v>
      </c>
    </row>
    <row r="30" spans="1:4" ht="12.75">
      <c r="A30" s="6"/>
      <c r="B30" s="6"/>
      <c r="C30" s="6"/>
      <c r="D30" s="96"/>
    </row>
    <row r="31" spans="1:4" ht="13.5" customHeight="1">
      <c r="A31" s="6"/>
      <c r="B31" s="6"/>
      <c r="C31" s="6"/>
      <c r="D31" s="27"/>
    </row>
    <row r="32" spans="1:4" ht="13.5" customHeight="1">
      <c r="A32" s="6"/>
      <c r="B32" s="6"/>
      <c r="C32" s="6"/>
      <c r="D32" s="27"/>
    </row>
    <row r="33" spans="1:4" ht="13.5" customHeight="1">
      <c r="A33" s="6"/>
      <c r="B33" s="6"/>
      <c r="C33" s="6"/>
      <c r="D33" s="27"/>
    </row>
    <row r="34" spans="1:4" ht="13.5" customHeight="1">
      <c r="A34" s="6"/>
      <c r="B34" s="6"/>
      <c r="C34" s="6"/>
      <c r="D34" s="27"/>
    </row>
    <row r="35" spans="3:4" ht="12.75">
      <c r="C35" s="6"/>
      <c r="D35" s="27"/>
    </row>
    <row r="36" spans="1:4" ht="12.75">
      <c r="A36" s="55" t="s">
        <v>12</v>
      </c>
      <c r="B36" s="55"/>
      <c r="C36" s="23"/>
      <c r="D36" s="27"/>
    </row>
    <row r="37" spans="1:4" ht="12.75">
      <c r="A37" s="55"/>
      <c r="B37" s="55"/>
      <c r="C37" s="56" t="s">
        <v>32</v>
      </c>
      <c r="D37" s="27"/>
    </row>
    <row r="38" ht="12.75">
      <c r="D38" s="97"/>
    </row>
    <row r="39" spans="1:6" ht="12.75">
      <c r="A39" s="6"/>
      <c r="B39" s="6"/>
      <c r="C39" s="6"/>
      <c r="E39" s="1"/>
      <c r="F39" s="1"/>
    </row>
    <row r="40" spans="1:4" ht="12.75">
      <c r="A40" s="6"/>
      <c r="B40" s="6"/>
      <c r="C40" s="6"/>
      <c r="D40" s="27"/>
    </row>
    <row r="41" spans="1:4" ht="12.75">
      <c r="A41" s="6"/>
      <c r="B41" s="6"/>
      <c r="C41" s="6"/>
      <c r="D41" s="6"/>
    </row>
    <row r="42" spans="1:4" ht="12.75">
      <c r="A42" s="6"/>
      <c r="B42" s="6"/>
      <c r="C42" s="6"/>
      <c r="D42" s="6"/>
    </row>
    <row r="43" spans="1:4" ht="12.75">
      <c r="A43" s="6"/>
      <c r="B43" s="6"/>
      <c r="C43" s="6"/>
      <c r="D43" s="6"/>
    </row>
    <row r="44" spans="3:5" ht="12.75">
      <c r="C44" s="6"/>
      <c r="D44" s="6"/>
      <c r="E44" s="6"/>
    </row>
    <row r="45" spans="1:4" ht="12.75">
      <c r="A45" s="6"/>
      <c r="B45" s="6"/>
      <c r="C45" s="6"/>
      <c r="D45" s="6"/>
    </row>
    <row r="46" spans="1:4" ht="12.75">
      <c r="A46" s="6"/>
      <c r="B46" s="6"/>
      <c r="C46" s="6"/>
      <c r="D46" s="6"/>
    </row>
    <row r="47" spans="1:4" ht="12.75">
      <c r="A47" s="6"/>
      <c r="B47" s="6"/>
      <c r="C47" s="6"/>
      <c r="D47" s="6"/>
    </row>
    <row r="48" spans="1:4" ht="12.75">
      <c r="A48" s="6"/>
      <c r="B48" s="6"/>
      <c r="C48" s="6"/>
      <c r="D48" s="6"/>
    </row>
    <row r="49" spans="1:4" ht="12.75">
      <c r="A49" s="6"/>
      <c r="B49" s="6"/>
      <c r="C49" s="6"/>
      <c r="D49" s="6"/>
    </row>
    <row r="50" spans="1:4" ht="12.75">
      <c r="A50" s="6"/>
      <c r="B50" s="6"/>
      <c r="C50" s="6"/>
      <c r="D50" s="6"/>
    </row>
    <row r="51" spans="1:4" ht="12.75">
      <c r="A51" s="6"/>
      <c r="B51" s="6"/>
      <c r="C51" s="6"/>
      <c r="D51" s="6"/>
    </row>
    <row r="52" spans="1:4" ht="12.75">
      <c r="A52" s="6"/>
      <c r="B52" s="6"/>
      <c r="C52" s="6"/>
      <c r="D52" s="6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  <row r="56" spans="1:4" ht="12.75">
      <c r="A56" s="6"/>
      <c r="B56" s="6"/>
      <c r="C56" s="6"/>
      <c r="D56" s="6"/>
    </row>
    <row r="57" spans="1:4" ht="12.75">
      <c r="A57" s="6"/>
      <c r="B57" s="6"/>
      <c r="C57" s="6"/>
      <c r="D57" s="6"/>
    </row>
    <row r="58" spans="1:4" ht="12.75">
      <c r="A58" s="6"/>
      <c r="B58" s="6"/>
      <c r="C58" s="6"/>
      <c r="D58" s="6"/>
    </row>
    <row r="59" spans="1:4" ht="12.75">
      <c r="A59" s="6"/>
      <c r="B59" s="6"/>
      <c r="C59" s="6"/>
      <c r="D59" s="6"/>
    </row>
    <row r="60" spans="1:4" ht="12.75">
      <c r="A60" s="6"/>
      <c r="B60" s="6"/>
      <c r="C60" s="6"/>
      <c r="D60" s="6"/>
    </row>
    <row r="61" spans="1:4" ht="12.75">
      <c r="A61" s="6"/>
      <c r="B61" s="6"/>
      <c r="C61" s="6"/>
      <c r="D61" s="6"/>
    </row>
    <row r="62" spans="1:4" ht="12.75">
      <c r="A62" s="6"/>
      <c r="B62" s="6"/>
      <c r="C62" s="6"/>
      <c r="D62" s="6"/>
    </row>
    <row r="63" spans="1:4" ht="12.75">
      <c r="A63" s="6"/>
      <c r="B63" s="6"/>
      <c r="C63" s="6"/>
      <c r="D63" s="6"/>
    </row>
    <row r="64" spans="1:4" ht="12.75">
      <c r="A64" s="6"/>
      <c r="B64" s="6"/>
      <c r="C64" s="6"/>
      <c r="D64" s="6"/>
    </row>
    <row r="65" spans="1:4" ht="12.75">
      <c r="A65" s="6"/>
      <c r="B65" s="6"/>
      <c r="C65" s="6"/>
      <c r="D65" s="6"/>
    </row>
    <row r="66" spans="1:4" ht="12.75">
      <c r="A66" s="6"/>
      <c r="B66" s="6"/>
      <c r="C66" s="6"/>
      <c r="D66" s="6"/>
    </row>
  </sheetData>
  <sheetProtection/>
  <mergeCells count="1">
    <mergeCell ref="A6:D6"/>
  </mergeCells>
  <printOptions/>
  <pageMargins left="0.56" right="0.41" top="0.3937007874015748" bottom="0.35433070866141736" header="0.35433070866141736" footer="0"/>
  <pageSetup horizontalDpi="300" verticalDpi="300" orientation="portrait" paperSize="9" r:id="rId1"/>
  <headerFooter alignWithMargins="0">
    <oddFooter>&amp;C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2018-04-18T14:23:43Z</cp:lastPrinted>
  <dcterms:created xsi:type="dcterms:W3CDTF">2009-10-02T06:16:18Z</dcterms:created>
  <dcterms:modified xsi:type="dcterms:W3CDTF">2018-05-31T08:30:41Z</dcterms:modified>
  <cp:category/>
  <cp:version/>
  <cp:contentType/>
  <cp:contentStatus/>
</cp:coreProperties>
</file>